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iling\2017-07 Segeltoern Murter\files\"/>
    </mc:Choice>
  </mc:AlternateContent>
  <bookViews>
    <workbookView xWindow="240" yWindow="150" windowWidth="15180" windowHeight="9060" tabRatio="741" firstSheet="1" activeTab="2"/>
  </bookViews>
  <sheets>
    <sheet name="Toern" sheetId="19" r:id="rId1"/>
    <sheet name="Fixkosten" sheetId="16" r:id="rId2"/>
    <sheet name="Bordkasse" sheetId="13" r:id="rId3"/>
    <sheet name="Fahrgem" sheetId="20" r:id="rId4"/>
    <sheet name="Abrechnung" sheetId="17" r:id="rId5"/>
    <sheet name="Toerndaten" sheetId="12" r:id="rId6"/>
    <sheet name="Jachtdaten" sheetId="11" r:id="rId7"/>
    <sheet name="Routenplanung" sheetId="14" state="hidden" r:id="rId8"/>
    <sheet name="Währung" sheetId="15" r:id="rId9"/>
    <sheet name="Toernbesprechung" sheetId="5" r:id="rId10"/>
    <sheet name="Skipperkoffer" sheetId="9" r:id="rId11"/>
    <sheet name="Apotheke" sheetId="27" r:id="rId12"/>
    <sheet name="Packliste Reinhard" sheetId="8" r:id="rId13"/>
    <sheet name="Packliste Gertrude" sheetId="25" r:id="rId14"/>
    <sheet name="Packliste Ursula" sheetId="24" r:id="rId15"/>
    <sheet name="Packliste Aila" sheetId="26" r:id="rId16"/>
    <sheet name="Einkaufsliste" sheetId="4" r:id="rId17"/>
    <sheet name="Einkaufsliste2" sheetId="10" r:id="rId18"/>
    <sheet name="Mengenbedarf" sheetId="22" r:id="rId19"/>
    <sheet name="Formeln" sheetId="18" r:id="rId20"/>
    <sheet name="Tipps&amp;Tricks" sheetId="23" r:id="rId21"/>
  </sheets>
  <definedNames>
    <definedName name="_xlnm.Print_Area" localSheetId="16">Einkaufsliste!$A$1:$K$39</definedName>
  </definedNames>
  <calcPr calcId="152511"/>
</workbook>
</file>

<file path=xl/calcChain.xml><?xml version="1.0" encoding="utf-8"?>
<calcChain xmlns="http://schemas.openxmlformats.org/spreadsheetml/2006/main">
  <c r="B4" i="13" l="1"/>
  <c r="D5" i="15"/>
  <c r="B5" i="15"/>
  <c r="C11" i="13" l="1"/>
  <c r="C15" i="13"/>
  <c r="C10" i="13"/>
  <c r="C20" i="13"/>
  <c r="C8" i="13"/>
  <c r="C9" i="13"/>
  <c r="C12" i="13"/>
  <c r="C13" i="13"/>
  <c r="C18" i="13"/>
  <c r="C14" i="13"/>
  <c r="C19" i="13"/>
  <c r="C16" i="13"/>
  <c r="C17" i="13"/>
  <c r="C21" i="13"/>
  <c r="B20" i="20"/>
  <c r="A1" i="13" l="1"/>
  <c r="C22" i="13" l="1"/>
  <c r="C23" i="13"/>
  <c r="C24" i="13"/>
  <c r="C25" i="13"/>
  <c r="C26" i="13"/>
  <c r="F6" i="18" l="1"/>
  <c r="N32" i="13" l="1"/>
  <c r="N31" i="13"/>
  <c r="N30" i="13"/>
  <c r="D3" i="13"/>
  <c r="M3" i="13"/>
  <c r="L3" i="13"/>
  <c r="K3" i="13"/>
  <c r="J3" i="13"/>
  <c r="I3" i="13"/>
  <c r="H3" i="13"/>
  <c r="G3" i="13"/>
  <c r="F3" i="13"/>
  <c r="E3" i="13"/>
  <c r="O3" i="13"/>
  <c r="A1" i="17" l="1"/>
  <c r="A1" i="20"/>
  <c r="N3" i="16" l="1"/>
  <c r="L3" i="16"/>
  <c r="K3" i="16"/>
  <c r="J3" i="16"/>
  <c r="I3" i="16"/>
  <c r="H3" i="16"/>
  <c r="G3" i="16"/>
  <c r="F3" i="16"/>
  <c r="E3" i="16"/>
  <c r="D3" i="16"/>
  <c r="C3" i="16"/>
  <c r="L19" i="16"/>
  <c r="K19" i="16"/>
  <c r="J19" i="16"/>
  <c r="I19" i="16"/>
  <c r="G19" i="16"/>
  <c r="G5" i="16"/>
  <c r="I5" i="16"/>
  <c r="J5" i="16"/>
  <c r="K5" i="16"/>
  <c r="L5" i="16"/>
  <c r="L4" i="16"/>
  <c r="K4" i="16"/>
  <c r="J4" i="16"/>
  <c r="I4" i="16"/>
  <c r="G4" i="16"/>
  <c r="G6" i="18" l="1"/>
  <c r="F5" i="18"/>
  <c r="G5" i="18" s="1"/>
  <c r="H5" i="18" l="1"/>
  <c r="H6" i="18"/>
  <c r="K18" i="16"/>
  <c r="J18" i="16"/>
  <c r="A5" i="17"/>
  <c r="A6" i="17"/>
  <c r="A7" i="17"/>
  <c r="A8" i="17"/>
  <c r="A9" i="17"/>
  <c r="A10" i="17"/>
  <c r="A11" i="17"/>
  <c r="A12" i="17"/>
  <c r="A13" i="17"/>
  <c r="A4" i="17"/>
  <c r="O3" i="20"/>
  <c r="M3" i="20"/>
  <c r="L3" i="20"/>
  <c r="K3" i="20"/>
  <c r="J3" i="20"/>
  <c r="I3" i="20"/>
  <c r="H3" i="20"/>
  <c r="G3" i="20"/>
  <c r="F3" i="20"/>
  <c r="E3" i="20"/>
  <c r="D3" i="20"/>
  <c r="H19" i="16" l="1"/>
  <c r="F19" i="16"/>
  <c r="E19" i="16"/>
  <c r="D19" i="16"/>
  <c r="H5" i="16"/>
  <c r="F5" i="16"/>
  <c r="E5" i="16"/>
  <c r="D5" i="16"/>
  <c r="H4" i="16"/>
  <c r="F4" i="16"/>
  <c r="E4" i="16"/>
  <c r="D4" i="16"/>
  <c r="G3" i="18"/>
  <c r="A1" i="16"/>
  <c r="A1" i="11"/>
  <c r="A1" i="12"/>
  <c r="D27" i="13"/>
  <c r="B47" i="15" l="1"/>
  <c r="D47" i="15"/>
  <c r="B48" i="15"/>
  <c r="D48" i="15"/>
  <c r="B49" i="15"/>
  <c r="D49" i="15"/>
  <c r="D4" i="15" l="1"/>
  <c r="A4" i="15"/>
  <c r="B6" i="18"/>
  <c r="C6" i="18" s="1"/>
  <c r="D6" i="18" s="1"/>
  <c r="B5" i="18"/>
  <c r="C5" i="18" s="1"/>
  <c r="D5" i="18" s="1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6" i="15"/>
  <c r="C12" i="12"/>
  <c r="D12" i="12"/>
  <c r="E12" i="12"/>
  <c r="F12" i="12"/>
  <c r="G12" i="12"/>
  <c r="H12" i="12"/>
  <c r="I12" i="12"/>
  <c r="D12" i="20"/>
  <c r="E12" i="20"/>
  <c r="F12" i="20"/>
  <c r="G12" i="20"/>
  <c r="H12" i="20"/>
  <c r="I12" i="20"/>
  <c r="J12" i="20"/>
  <c r="K12" i="20"/>
  <c r="L12" i="20"/>
  <c r="M12" i="20"/>
  <c r="E27" i="13"/>
  <c r="F27" i="13"/>
  <c r="G27" i="13"/>
  <c r="H27" i="13"/>
  <c r="I27" i="13"/>
  <c r="J27" i="13"/>
  <c r="K27" i="13"/>
  <c r="L27" i="13"/>
  <c r="M27" i="13"/>
  <c r="M14" i="16"/>
  <c r="M15" i="16"/>
  <c r="M16" i="16"/>
  <c r="M17" i="16"/>
  <c r="B18" i="16"/>
  <c r="M18" i="16" l="1"/>
  <c r="N12" i="20"/>
  <c r="O12" i="20" s="1"/>
  <c r="N18" i="16"/>
  <c r="C19" i="16" s="1"/>
  <c r="K20" i="16"/>
  <c r="B12" i="17" s="1"/>
  <c r="J20" i="16"/>
  <c r="B11" i="17" s="1"/>
  <c r="C18" i="16"/>
  <c r="L18" i="16"/>
  <c r="L20" i="16" s="1"/>
  <c r="B13" i="17" s="1"/>
  <c r="I18" i="16"/>
  <c r="I20" i="16" s="1"/>
  <c r="B10" i="17" s="1"/>
  <c r="H18" i="16"/>
  <c r="H20" i="16" s="1"/>
  <c r="B9" i="17" s="1"/>
  <c r="G18" i="16"/>
  <c r="G20" i="16" s="1"/>
  <c r="B8" i="17" s="1"/>
  <c r="F18" i="16"/>
  <c r="F20" i="16" s="1"/>
  <c r="B7" i="17" s="1"/>
  <c r="O32" i="13"/>
  <c r="C27" i="13"/>
  <c r="D18" i="16"/>
  <c r="D20" i="16" s="1"/>
  <c r="B5" i="17" s="1"/>
  <c r="E18" i="16"/>
  <c r="E20" i="16" s="1"/>
  <c r="B6" i="17" s="1"/>
  <c r="C20" i="16" l="1"/>
  <c r="B4" i="17" s="1"/>
  <c r="M13" i="20"/>
  <c r="M14" i="20" s="1"/>
  <c r="D13" i="17" s="1"/>
  <c r="L13" i="20"/>
  <c r="L14" i="20" s="1"/>
  <c r="D12" i="17" s="1"/>
  <c r="K13" i="20"/>
  <c r="K14" i="20" s="1"/>
  <c r="D11" i="17" s="1"/>
  <c r="J13" i="20"/>
  <c r="J14" i="20" s="1"/>
  <c r="D10" i="17" s="1"/>
  <c r="I13" i="20"/>
  <c r="I14" i="20" s="1"/>
  <c r="D9" i="17" s="1"/>
  <c r="H13" i="20"/>
  <c r="H14" i="20" s="1"/>
  <c r="D8" i="17" s="1"/>
  <c r="G13" i="20"/>
  <c r="G14" i="20" s="1"/>
  <c r="D7" i="17" s="1"/>
  <c r="F13" i="20"/>
  <c r="F14" i="20" s="1"/>
  <c r="D6" i="17" s="1"/>
  <c r="E13" i="20"/>
  <c r="E14" i="20" s="1"/>
  <c r="D5" i="17" s="1"/>
  <c r="D13" i="20"/>
  <c r="D14" i="20" s="1"/>
  <c r="D4" i="17" s="1"/>
  <c r="C33" i="13"/>
  <c r="N27" i="13"/>
  <c r="N33" i="13" s="1"/>
  <c r="O33" i="13" s="1"/>
  <c r="O27" i="13" l="1"/>
  <c r="M28" i="13" l="1"/>
  <c r="M29" i="13" s="1"/>
  <c r="M33" i="13" s="1"/>
  <c r="C13" i="17" s="1"/>
  <c r="L28" i="13"/>
  <c r="L29" i="13" s="1"/>
  <c r="L33" i="13" s="1"/>
  <c r="K28" i="13"/>
  <c r="K29" i="13" s="1"/>
  <c r="K33" i="13" s="1"/>
  <c r="J28" i="13"/>
  <c r="J29" i="13" s="1"/>
  <c r="J33" i="13" s="1"/>
  <c r="I28" i="13"/>
  <c r="I29" i="13" s="1"/>
  <c r="I33" i="13" s="1"/>
  <c r="H28" i="13"/>
  <c r="H29" i="13" s="1"/>
  <c r="H33" i="13" s="1"/>
  <c r="G28" i="13"/>
  <c r="G29" i="13" s="1"/>
  <c r="G33" i="13" s="1"/>
  <c r="C7" i="17" s="1"/>
  <c r="E7" i="17" s="1"/>
  <c r="F28" i="13"/>
  <c r="F29" i="13" s="1"/>
  <c r="F33" i="13" s="1"/>
  <c r="C6" i="17" s="1"/>
  <c r="E6" i="17" s="1"/>
  <c r="E28" i="13"/>
  <c r="E29" i="13" s="1"/>
  <c r="E33" i="13" s="1"/>
  <c r="C5" i="17" s="1"/>
  <c r="E5" i="17" s="1"/>
  <c r="D28" i="13"/>
  <c r="D29" i="13" s="1"/>
  <c r="D33" i="13" s="1"/>
  <c r="C8" i="17" l="1"/>
  <c r="E8" i="17" s="1"/>
  <c r="C10" i="17"/>
  <c r="E10" i="17" s="1"/>
  <c r="E13" i="17"/>
  <c r="C12" i="17"/>
  <c r="E12" i="17" s="1"/>
  <c r="C9" i="17"/>
  <c r="E9" i="17" s="1"/>
  <c r="C11" i="17"/>
  <c r="E11" i="17" s="1"/>
  <c r="C4" i="17"/>
  <c r="E4" i="17" s="1"/>
  <c r="O34" i="13"/>
</calcChain>
</file>

<file path=xl/comments1.xml><?xml version="1.0" encoding="utf-8"?>
<comments xmlns="http://schemas.openxmlformats.org/spreadsheetml/2006/main">
  <authors>
    <author>Reinhard Dunst</author>
  </authors>
  <commentList>
    <comment ref="N18" authorId="0" shapeId="0">
      <text>
        <r>
          <rPr>
            <sz val="9"/>
            <color indexed="81"/>
            <rFont val="Tahoma"/>
            <family val="2"/>
          </rPr>
          <t>Differenz Fixkosten/Einzahlung</t>
        </r>
      </text>
    </comment>
  </commentList>
</comments>
</file>

<file path=xl/comments2.xml><?xml version="1.0" encoding="utf-8"?>
<comments xmlns="http://schemas.openxmlformats.org/spreadsheetml/2006/main">
  <authors>
    <author>Reinhard</author>
  </authors>
  <commentList>
    <comment ref="C28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  <comment ref="O32" authorId="0" shapeId="0">
      <text>
        <r>
          <rPr>
            <b/>
            <sz val="9"/>
            <color indexed="81"/>
            <rFont val="Tahoma"/>
            <charset val="1"/>
          </rPr>
          <t>Reinhard:</t>
        </r>
        <r>
          <rPr>
            <sz val="9"/>
            <color indexed="81"/>
            <rFont val="Tahoma"/>
            <charset val="1"/>
          </rPr>
          <t xml:space="preserve">
Summe
Bordkassa Einzahlungen
</t>
        </r>
      </text>
    </comment>
  </commentList>
</comments>
</file>

<file path=xl/sharedStrings.xml><?xml version="1.0" encoding="utf-8"?>
<sst xmlns="http://schemas.openxmlformats.org/spreadsheetml/2006/main" count="756" uniqueCount="570">
  <si>
    <t>Bezeichnung</t>
  </si>
  <si>
    <t>Reinhard</t>
  </si>
  <si>
    <t>Bordkasse</t>
  </si>
  <si>
    <t>Summe Ausgaben</t>
  </si>
  <si>
    <t>Crewliste</t>
  </si>
  <si>
    <t>Kosten</t>
  </si>
  <si>
    <t>Anreise/Rückreise</t>
  </si>
  <si>
    <t>Clubschiff/Kojenverteilung</t>
  </si>
  <si>
    <t>Einkauf</t>
  </si>
  <si>
    <t>Apotheke</t>
  </si>
  <si>
    <t>Krankenschein</t>
  </si>
  <si>
    <t>Törnbesprechnung</t>
  </si>
  <si>
    <t>Einkaufsliste</t>
  </si>
  <si>
    <t>Müsli</t>
  </si>
  <si>
    <t>H-Milch</t>
  </si>
  <si>
    <t>Eier</t>
  </si>
  <si>
    <t>Vollkornbrot</t>
  </si>
  <si>
    <t>Butter</t>
  </si>
  <si>
    <t>Kaffee (Löskaffee, Filterkaffee, Filter)</t>
  </si>
  <si>
    <t>Tee (Earlgrey, Schwarz, Kamille, Pfefferminze</t>
  </si>
  <si>
    <t>Fruchtsäfte</t>
  </si>
  <si>
    <t>Würfelzucker</t>
  </si>
  <si>
    <t>Honig</t>
  </si>
  <si>
    <t>Mineralwasser</t>
  </si>
  <si>
    <t>Hollersirup</t>
  </si>
  <si>
    <t>Essig</t>
  </si>
  <si>
    <t>Olivenöl</t>
  </si>
  <si>
    <t>Pfeffer, Salz, Oregano, Basilikum, Chilli</t>
  </si>
  <si>
    <t>Spülmittel</t>
  </si>
  <si>
    <t>Müllbeutel</t>
  </si>
  <si>
    <t>Alufolie</t>
  </si>
  <si>
    <t>Klopapier</t>
  </si>
  <si>
    <t>Küchenrolle</t>
  </si>
  <si>
    <t>Servietten</t>
  </si>
  <si>
    <t>Senf</t>
  </si>
  <si>
    <t>Frankfurter</t>
  </si>
  <si>
    <t>Cornflakes  (Ja Natürlich, Kelloggs)</t>
  </si>
  <si>
    <t>Dunst</t>
  </si>
  <si>
    <t>Gesamt Anteil</t>
  </si>
  <si>
    <t>Unterhosten</t>
  </si>
  <si>
    <t>Bundesheersocken</t>
  </si>
  <si>
    <t>Socken duenn</t>
  </si>
  <si>
    <t>BigPack Unterhosten</t>
  </si>
  <si>
    <t>BigPack Leiberl</t>
  </si>
  <si>
    <t>Badehose</t>
  </si>
  <si>
    <t>T-Shirt</t>
  </si>
  <si>
    <t>Polo Shirt</t>
  </si>
  <si>
    <t>Fliesjacke</t>
  </si>
  <si>
    <t>Trainingsanzug</t>
  </si>
  <si>
    <t>Kurze Hose</t>
  </si>
  <si>
    <t>Segeljacke</t>
  </si>
  <si>
    <t>Segelhose</t>
  </si>
  <si>
    <t>Rettungsweste</t>
  </si>
  <si>
    <t>Gummistiefel</t>
  </si>
  <si>
    <t>Segelschuhe</t>
  </si>
  <si>
    <t>Handschuhe warm</t>
  </si>
  <si>
    <t>Arbeitshandschuhe</t>
  </si>
  <si>
    <t>Suedwester</t>
  </si>
  <si>
    <t>Pyjamahose</t>
  </si>
  <si>
    <t>Badeschuhe</t>
  </si>
  <si>
    <t>Turnschuhe</t>
  </si>
  <si>
    <t>Weste</t>
  </si>
  <si>
    <t>Regen/Windjacke</t>
  </si>
  <si>
    <t>Pers. Anteil</t>
  </si>
  <si>
    <t>Individ. Anteil</t>
  </si>
  <si>
    <t>Gesamtkosten</t>
  </si>
  <si>
    <t>anteilig</t>
  </si>
  <si>
    <t>Kurs</t>
  </si>
  <si>
    <t>Speck Aufschnitt</t>
  </si>
  <si>
    <t>Samstag</t>
  </si>
  <si>
    <t>Abend</t>
  </si>
  <si>
    <t xml:space="preserve">Sonntag </t>
  </si>
  <si>
    <t>Mittag</t>
  </si>
  <si>
    <t>Montag</t>
  </si>
  <si>
    <t>Dienstag</t>
  </si>
  <si>
    <t>Mittwoch</t>
  </si>
  <si>
    <t>Donnerstag</t>
  </si>
  <si>
    <t>Freitag</t>
  </si>
  <si>
    <t>Skipperkoffer</t>
  </si>
  <si>
    <t>Charterunterlagen</t>
  </si>
  <si>
    <t>Seekarten</t>
  </si>
  <si>
    <t>Sekundenkleber</t>
  </si>
  <si>
    <t>Schwimmleine</t>
  </si>
  <si>
    <t>Verteilersteckdose</t>
  </si>
  <si>
    <t>Uhu Plus Schnellfest</t>
  </si>
  <si>
    <t>Bullenstander</t>
  </si>
  <si>
    <t>Ladegerät Notebook 12V</t>
  </si>
  <si>
    <t>Pattex</t>
  </si>
  <si>
    <t>Brandschutzdecke</t>
  </si>
  <si>
    <t>Handpeilkompass</t>
  </si>
  <si>
    <t>Ersatzbatterien</t>
  </si>
  <si>
    <t>Zeisige</t>
  </si>
  <si>
    <t>Stromadapter</t>
  </si>
  <si>
    <t>Klebebänder</t>
  </si>
  <si>
    <t>Beschlaege</t>
  </si>
  <si>
    <t>Kopflampe</t>
  </si>
  <si>
    <t>Doppelseitiges Klebeband</t>
  </si>
  <si>
    <t>Ersatzpatronen Schwimmweste</t>
  </si>
  <si>
    <t>Ladegerät Nokia</t>
  </si>
  <si>
    <t>Stromversorgung Garmin 12V</t>
  </si>
  <si>
    <t>Stromversorgung Garmin Notebook</t>
  </si>
  <si>
    <t>USB/Seriel Garmin</t>
  </si>
  <si>
    <t>Optische Sonnenbrille</t>
  </si>
  <si>
    <t>Datenkabel Siemens</t>
  </si>
  <si>
    <t>Garmin Tischfuss</t>
  </si>
  <si>
    <t>Garmin GPS</t>
  </si>
  <si>
    <t>Lupe</t>
  </si>
  <si>
    <t>Seabands</t>
  </si>
  <si>
    <t>Ladegerät Notebook</t>
  </si>
  <si>
    <t>USB/Seriel Kabel</t>
  </si>
  <si>
    <t>Navidreiecke</t>
  </si>
  <si>
    <t>Zirkel</t>
  </si>
  <si>
    <t>Lautsprecherkabel</t>
  </si>
  <si>
    <t>Taschenrechner</t>
  </si>
  <si>
    <t>Schlauchadapter Gardena</t>
  </si>
  <si>
    <t>Taschenlampe</t>
  </si>
  <si>
    <t>Fotoapparat</t>
  </si>
  <si>
    <t>Ladegeraet Ixos</t>
  </si>
  <si>
    <t>Lange Hose</t>
  </si>
  <si>
    <t>Pullover dick/Sweatshirt</t>
  </si>
  <si>
    <t>Regen/Windhose</t>
  </si>
  <si>
    <t>Kopfpolster</t>
  </si>
  <si>
    <t>Bauchtascherl</t>
  </si>
  <si>
    <t>Einkaufsliste Sonstiges</t>
  </si>
  <si>
    <t>Schiffsname:</t>
  </si>
  <si>
    <t>Heimathafen:</t>
  </si>
  <si>
    <t>Bootstype:</t>
  </si>
  <si>
    <t>Bootswerft:</t>
  </si>
  <si>
    <t>Motortype:</t>
  </si>
  <si>
    <t>Baujahr:</t>
  </si>
  <si>
    <t>Material:</t>
  </si>
  <si>
    <t>Wassertank:</t>
  </si>
  <si>
    <t>Verdrängung:</t>
  </si>
  <si>
    <t>Besegelung:</t>
  </si>
  <si>
    <t>LWL:</t>
  </si>
  <si>
    <t>Datum</t>
  </si>
  <si>
    <t>Ziel</t>
  </si>
  <si>
    <t>Loggefaktor</t>
  </si>
  <si>
    <t>Anmerkung</t>
  </si>
  <si>
    <t xml:space="preserve"> </t>
  </si>
  <si>
    <t>FdW</t>
  </si>
  <si>
    <t>FüG</t>
  </si>
  <si>
    <t>Segel</t>
  </si>
  <si>
    <t>Motor</t>
  </si>
  <si>
    <t>gesamt</t>
  </si>
  <si>
    <t>Wettex/Skotchbrite</t>
  </si>
  <si>
    <t>Geschirrtuecher</t>
  </si>
  <si>
    <t>Bodenfetzen</t>
  </si>
  <si>
    <t>Ziplock Beutel</t>
  </si>
  <si>
    <t>Packlsuppe</t>
  </si>
  <si>
    <t>Zwiebel</t>
  </si>
  <si>
    <t>Crew</t>
  </si>
  <si>
    <t>Ursula</t>
  </si>
  <si>
    <t>Buxbaum</t>
  </si>
  <si>
    <t>Kaesereibe</t>
  </si>
  <si>
    <t>Windmesser</t>
  </si>
  <si>
    <t>Permanentschreiber</t>
  </si>
  <si>
    <t>Anzahlung</t>
  </si>
  <si>
    <t>Restzahlung</t>
  </si>
  <si>
    <t>Sonstiges</t>
  </si>
  <si>
    <t>Teilzahlung</t>
  </si>
  <si>
    <t>Allgemein</t>
  </si>
  <si>
    <t>Bordkasse 1</t>
  </si>
  <si>
    <t>Bordkasse 2</t>
  </si>
  <si>
    <t>Bordkasse 3</t>
  </si>
  <si>
    <t>Handtücher</t>
  </si>
  <si>
    <t>Wörterbuch</t>
  </si>
  <si>
    <t>Französisch</t>
  </si>
  <si>
    <t>Lifebelts</t>
  </si>
  <si>
    <t>Schwimmwesten</t>
  </si>
  <si>
    <t>Holzkohle</t>
  </si>
  <si>
    <t>Angel</t>
  </si>
  <si>
    <t>1 W</t>
  </si>
  <si>
    <t>2 W</t>
  </si>
  <si>
    <t>x</t>
  </si>
  <si>
    <t>Hemden Kurzarm</t>
  </si>
  <si>
    <t>Flossen</t>
  </si>
  <si>
    <t>Ladegerät Handy</t>
  </si>
  <si>
    <t>12 Volt Verteiler</t>
  </si>
  <si>
    <t>12 auf 220V Transformer</t>
  </si>
  <si>
    <t>Maus</t>
  </si>
  <si>
    <t>USB Modem</t>
  </si>
  <si>
    <t>Taschenmesser</t>
  </si>
  <si>
    <t>Zigarettenpapier</t>
  </si>
  <si>
    <t>Euro</t>
  </si>
  <si>
    <t>Fixkosten</t>
  </si>
  <si>
    <t>Versicherung</t>
  </si>
  <si>
    <t>Fahrgem.</t>
  </si>
  <si>
    <t>Summe</t>
  </si>
  <si>
    <t>Anteilig Diff. Fixkosten</t>
  </si>
  <si>
    <t>Summe Einzahlung</t>
  </si>
  <si>
    <t>Rest Bordkasse</t>
  </si>
  <si>
    <t>Länge über alles:</t>
  </si>
  <si>
    <t>Breite:</t>
  </si>
  <si>
    <t>Tiefgang:</t>
  </si>
  <si>
    <t>Leistung:</t>
  </si>
  <si>
    <t>Dieseltank:</t>
  </si>
  <si>
    <t>n.n</t>
  </si>
  <si>
    <t>Vorname</t>
  </si>
  <si>
    <t>Nachname</t>
  </si>
  <si>
    <t>Teiln</t>
  </si>
  <si>
    <t>Thermoskanne</t>
  </si>
  <si>
    <t>Hundefutter</t>
  </si>
  <si>
    <t>Währung Umrechnungstabelle</t>
  </si>
  <si>
    <t>Kuna</t>
  </si>
  <si>
    <t>Einkauf Hofer</t>
  </si>
  <si>
    <t>Einkauf Merkur</t>
  </si>
  <si>
    <t>Maut</t>
  </si>
  <si>
    <t>Raststaette</t>
  </si>
  <si>
    <t>Stahlseil</t>
  </si>
  <si>
    <t>Vorhangschloesser</t>
  </si>
  <si>
    <t>Suppenwuerfel</t>
  </si>
  <si>
    <t>Umrechnungskurs Euro-&gt;Fremdwährung:</t>
  </si>
  <si>
    <t>LED Lampe fuer Cockpit</t>
  </si>
  <si>
    <t>Stromstecker-Verteiler</t>
  </si>
  <si>
    <t>Grad</t>
  </si>
  <si>
    <t>Min</t>
  </si>
  <si>
    <t>Sek</t>
  </si>
  <si>
    <t>Dezimal</t>
  </si>
  <si>
    <t>Formeln</t>
  </si>
  <si>
    <t>1 Euro =</t>
  </si>
  <si>
    <t xml:space="preserve">Umrechnung </t>
  </si>
  <si>
    <t>Abkürzungen</t>
  </si>
  <si>
    <t>FL = Flasche</t>
  </si>
  <si>
    <t>Pal = Palette</t>
  </si>
  <si>
    <t>Tb = Tube</t>
  </si>
  <si>
    <t>Ds = Dose</t>
  </si>
  <si>
    <t>Btl = Beutel</t>
  </si>
  <si>
    <t>Mengenkalkulation</t>
  </si>
  <si>
    <t>1. Nährmittel: Bedarf für eine Hauptmahlzeit</t>
  </si>
  <si>
    <t>2. Fleisch, Gemüse, Nachtisch: Bedarf für eine Hauptmahlzeit</t>
  </si>
  <si>
    <t>3. Frühstück, Zwischenmahlzeiten: Bedarf für einen Tag</t>
  </si>
  <si>
    <t>4. Getränke: Bedarf für einen Tag</t>
  </si>
  <si>
    <t>1. NonFood:</t>
  </si>
  <si>
    <t>Spüli</t>
  </si>
  <si>
    <t>Spülbürste</t>
  </si>
  <si>
    <t>Spültücher/Spülschwämme</t>
  </si>
  <si>
    <t>Topfschwämme</t>
  </si>
  <si>
    <t>Frischhaltefolie</t>
  </si>
  <si>
    <t>Müllsäcke</t>
  </si>
  <si>
    <t>Tempos</t>
  </si>
  <si>
    <t>Putzlappen</t>
  </si>
  <si>
    <t>Sagrotan o. ä.</t>
  </si>
  <si>
    <t>Duftsteine</t>
  </si>
  <si>
    <t>Gummihandschuhe</t>
  </si>
  <si>
    <t>Kaffeefilter (bei Bohnenkaffee)</t>
  </si>
  <si>
    <t>von zu hause mitbringen</t>
  </si>
  <si>
    <t>Geschirrtücher jeder 1 / Woche</t>
  </si>
  <si>
    <t>Kerzen</t>
  </si>
  <si>
    <t>2. Getränke</t>
  </si>
  <si>
    <t>Erfrischungsgetränke</t>
  </si>
  <si>
    <t>Mineralwasser ohne Kohlensäure</t>
  </si>
  <si>
    <t>Mineralwasser mit Kohlensäure</t>
  </si>
  <si>
    <t>Apfelsaft</t>
  </si>
  <si>
    <t>Orangensaft</t>
  </si>
  <si>
    <t>Traubensaft</t>
  </si>
  <si>
    <t>sonstiger Saft</t>
  </si>
  <si>
    <t>Getränkepulver</t>
  </si>
  <si>
    <t>Zitronentee</t>
  </si>
  <si>
    <t>Cola</t>
  </si>
  <si>
    <t>Limo</t>
  </si>
  <si>
    <t>Malzbier</t>
  </si>
  <si>
    <t>Frühstück und warme Getränke</t>
  </si>
  <si>
    <t>Kaffee</t>
  </si>
  <si>
    <t>H- Milch</t>
  </si>
  <si>
    <t>Frische Milch</t>
  </si>
  <si>
    <t>Kakao</t>
  </si>
  <si>
    <t>Glühfix</t>
  </si>
  <si>
    <t>Alkoholische Getränke</t>
  </si>
  <si>
    <t>Bier</t>
  </si>
  <si>
    <t>Wein</t>
  </si>
  <si>
    <t>Cidre</t>
  </si>
  <si>
    <t>Spirituosen</t>
  </si>
  <si>
    <t>3. Essen allgemein</t>
  </si>
  <si>
    <t>Senf (scharf)</t>
  </si>
  <si>
    <t>Ketchup (Barbecue)</t>
  </si>
  <si>
    <t>Mayonaise</t>
  </si>
  <si>
    <t>Salz</t>
  </si>
  <si>
    <t>Pfeffer</t>
  </si>
  <si>
    <t>Curry</t>
  </si>
  <si>
    <t>Paprika</t>
  </si>
  <si>
    <t>gekörnte Brühe</t>
  </si>
  <si>
    <t>Kräutermischung</t>
  </si>
  <si>
    <t>Cayennepfeffer</t>
  </si>
  <si>
    <t>Tabasco</t>
  </si>
  <si>
    <t>Soja Sauce</t>
  </si>
  <si>
    <t>Würzmischungen</t>
  </si>
  <si>
    <t>Petersilie</t>
  </si>
  <si>
    <t>Zimt</t>
  </si>
  <si>
    <t>Allgemeine Zutaten</t>
  </si>
  <si>
    <t>Mehl</t>
  </si>
  <si>
    <t>Knoblauch</t>
  </si>
  <si>
    <t>Zwiebeln</t>
  </si>
  <si>
    <t>Gurken</t>
  </si>
  <si>
    <t>Gewürzgurken</t>
  </si>
  <si>
    <t>Öl</t>
  </si>
  <si>
    <t>Sahne</t>
  </si>
  <si>
    <t>Dörrfleisch</t>
  </si>
  <si>
    <t>Soßenbinder</t>
  </si>
  <si>
    <t>Obst</t>
  </si>
  <si>
    <t>Äpfel</t>
  </si>
  <si>
    <t>Orangen</t>
  </si>
  <si>
    <t>Zitronen</t>
  </si>
  <si>
    <t>Bananen</t>
  </si>
  <si>
    <t>Zitronensaft</t>
  </si>
  <si>
    <t>Rosinen</t>
  </si>
  <si>
    <t>4.Frühstück und zwischendurch</t>
  </si>
  <si>
    <t>Nährmittel</t>
  </si>
  <si>
    <t>Brot</t>
  </si>
  <si>
    <t>Aufbackbrötchen</t>
  </si>
  <si>
    <t>Müsli / Haferflocken</t>
  </si>
  <si>
    <t>Zwieback</t>
  </si>
  <si>
    <t>Maultaschen</t>
  </si>
  <si>
    <t>Tütensuppen</t>
  </si>
  <si>
    <t>Brotaufstrich</t>
  </si>
  <si>
    <t>Margarine</t>
  </si>
  <si>
    <t>Marmelade</t>
  </si>
  <si>
    <t>Nutella</t>
  </si>
  <si>
    <t>Salami</t>
  </si>
  <si>
    <t>Fleischwurst</t>
  </si>
  <si>
    <t>Schinken, roh</t>
  </si>
  <si>
    <t>Schinken, gekocht</t>
  </si>
  <si>
    <t>Leberwurst</t>
  </si>
  <si>
    <t>Käse</t>
  </si>
  <si>
    <t>Schmierkäse</t>
  </si>
  <si>
    <t>Quark</t>
  </si>
  <si>
    <t>Frischkäse</t>
  </si>
  <si>
    <t>Naschen</t>
  </si>
  <si>
    <t>Kekse</t>
  </si>
  <si>
    <t>Gummibärchen</t>
  </si>
  <si>
    <t>Erdnüsse</t>
  </si>
  <si>
    <t>Schokolade</t>
  </si>
  <si>
    <t>5. Hauptmahlzeiten</t>
  </si>
  <si>
    <t>Eintöpfe</t>
  </si>
  <si>
    <t>Bohnensuppe</t>
  </si>
  <si>
    <t>Erbsensuppe</t>
  </si>
  <si>
    <t>Hühnersuppe</t>
  </si>
  <si>
    <t>Feuerzauber</t>
  </si>
  <si>
    <t>Ravioli</t>
  </si>
  <si>
    <t>Reis</t>
  </si>
  <si>
    <t>Nudeln</t>
  </si>
  <si>
    <t>Kartoffeln</t>
  </si>
  <si>
    <t>Knödel</t>
  </si>
  <si>
    <t>Kartoffelpüree</t>
  </si>
  <si>
    <t>Tortellini</t>
  </si>
  <si>
    <t>Fleisch / Fisch</t>
  </si>
  <si>
    <t>Gulasch</t>
  </si>
  <si>
    <t>Corned Beef</t>
  </si>
  <si>
    <t>Frischfleisch</t>
  </si>
  <si>
    <t>Frischfisch</t>
  </si>
  <si>
    <t>Thunfisch</t>
  </si>
  <si>
    <t>Gemüse</t>
  </si>
  <si>
    <t>grüne Bohnen</t>
  </si>
  <si>
    <t>Mais</t>
  </si>
  <si>
    <t>Erbsen</t>
  </si>
  <si>
    <t>Rotkohl</t>
  </si>
  <si>
    <t>Breitlauch</t>
  </si>
  <si>
    <t>Pilze</t>
  </si>
  <si>
    <t>Tomatenmark</t>
  </si>
  <si>
    <t>passierte Tomaten</t>
  </si>
  <si>
    <t>Tomaten</t>
  </si>
  <si>
    <t>rote Bohnen</t>
  </si>
  <si>
    <t>Sauerkraut</t>
  </si>
  <si>
    <t>6. Nachtisch, Backen etc</t>
  </si>
  <si>
    <t>Joghurt</t>
  </si>
  <si>
    <t>Rührpudding</t>
  </si>
  <si>
    <t>Tortenboden</t>
  </si>
  <si>
    <t>Tortenguß</t>
  </si>
  <si>
    <t>Ananas</t>
  </si>
  <si>
    <t>Pfirsische</t>
  </si>
  <si>
    <t>Kirschen</t>
  </si>
  <si>
    <t>Mandarinen</t>
  </si>
  <si>
    <t>Mandeln</t>
  </si>
  <si>
    <t>Hefe</t>
  </si>
  <si>
    <t>Backpulver</t>
  </si>
  <si>
    <t>Sahnesteif</t>
  </si>
  <si>
    <t xml:space="preserve">Reis: </t>
  </si>
  <si>
    <t>100g/Pers</t>
  </si>
  <si>
    <t xml:space="preserve">Nudeln: </t>
  </si>
  <si>
    <t>100 bis 150g/Pers.</t>
  </si>
  <si>
    <t>Kartoffeln:</t>
  </si>
  <si>
    <t xml:space="preserve"> 300 bis 400g/Pers.</t>
  </si>
  <si>
    <t xml:space="preserve">Püree, Klöße etc.: </t>
  </si>
  <si>
    <t>2 sog Portionen/Pers.</t>
  </si>
  <si>
    <t xml:space="preserve">Fleisch, Wurst, etc.: </t>
  </si>
  <si>
    <t xml:space="preserve">Dosengemüse: </t>
  </si>
  <si>
    <t>1/3 Dose (850 ml)/Pers.</t>
  </si>
  <si>
    <t xml:space="preserve">Frischgemüse: </t>
  </si>
  <si>
    <t>Nach Marktlage, ggf. an Dosenmenge orientieren</t>
  </si>
  <si>
    <t xml:space="preserve">Paprika: </t>
  </si>
  <si>
    <t>1/Pers</t>
  </si>
  <si>
    <t xml:space="preserve">Salat: </t>
  </si>
  <si>
    <t>1/5 /Pers.</t>
  </si>
  <si>
    <t xml:space="preserve">Joghurt: </t>
  </si>
  <si>
    <t>1 Becher/Pers.</t>
  </si>
  <si>
    <t>Pudding:</t>
  </si>
  <si>
    <t xml:space="preserve"> 200 ml/Pers.</t>
  </si>
  <si>
    <t>Dosenobst:</t>
  </si>
  <si>
    <t xml:space="preserve"> ¼ Dose/Pers.</t>
  </si>
  <si>
    <t xml:space="preserve">Brot: </t>
  </si>
  <si>
    <t>200g/Pers.</t>
  </si>
  <si>
    <t>Margarine:</t>
  </si>
  <si>
    <t xml:space="preserve">Brotaufstrich, süß: </t>
  </si>
  <si>
    <t>50 bis 70g/Pers.</t>
  </si>
  <si>
    <t xml:space="preserve">herzhaft: </t>
  </si>
  <si>
    <t>50 bis 70 g/Pers.</t>
  </si>
  <si>
    <t>Obst:</t>
  </si>
  <si>
    <t xml:space="preserve">Gummibärchen: </t>
  </si>
  <si>
    <t>min. 1 Tüte</t>
  </si>
  <si>
    <t>sonst. Süßigkeiten:</t>
  </si>
  <si>
    <t xml:space="preserve">Saft: </t>
  </si>
  <si>
    <t>0,25 bis 0,75 l/Pers.</t>
  </si>
  <si>
    <t xml:space="preserve">Trinkwasser: </t>
  </si>
  <si>
    <t>0,5 l (Ostsee) bis 1,5 l (Mittelmeer)/Pers.</t>
  </si>
  <si>
    <t xml:space="preserve">Milch: </t>
  </si>
  <si>
    <t>0,3 l/Pers.</t>
  </si>
  <si>
    <t xml:space="preserve">Bier, Wein: </t>
  </si>
  <si>
    <t>Nach Absprache und Gewohnheiten, Strichliste</t>
  </si>
  <si>
    <t xml:space="preserve">Spirituosen: </t>
  </si>
  <si>
    <t>Nach Absprache, in der Regel nicht auf Gemeinschaftskasse</t>
  </si>
  <si>
    <t>Cola, Limo:</t>
  </si>
  <si>
    <t>In Dosen als Ergänzung für Nachtfahrten, Landausflüge o.ä.</t>
  </si>
  <si>
    <t>Nach Marktlage; 1 bis 2 Stück/Pers.</t>
  </si>
  <si>
    <t>Nach Kassenlage</t>
  </si>
  <si>
    <t>25g/Pers.</t>
  </si>
  <si>
    <t>Tee  (Earlgrey, Schwarz, Kamille, Pfefferminze)</t>
  </si>
  <si>
    <t>Cornflakes</t>
  </si>
  <si>
    <t xml:space="preserve">Wuerfelzucker </t>
  </si>
  <si>
    <t>Pkg</t>
  </si>
  <si>
    <t>Stk</t>
  </si>
  <si>
    <t>Pkg = Packung</t>
  </si>
  <si>
    <t>Stk = Stück</t>
  </si>
  <si>
    <t>Gewürze (Kümmel)</t>
  </si>
  <si>
    <t>Würstchen (Frankfurter)</t>
  </si>
  <si>
    <t>Kg</t>
  </si>
  <si>
    <t>kg</t>
  </si>
  <si>
    <t>Bordkassa</t>
  </si>
  <si>
    <t>Fahrgem</t>
  </si>
  <si>
    <t>Riener</t>
  </si>
  <si>
    <t>Karl-Heinz</t>
  </si>
  <si>
    <t>n.n.</t>
  </si>
  <si>
    <t>Google Koordianten</t>
  </si>
  <si>
    <t>Verstopfte Bordtoiletten sind mit Spuelmittel eventuell wieder flott zu machen</t>
  </si>
  <si>
    <t>Küchenmesser</t>
  </si>
  <si>
    <t>Schneidbrett</t>
  </si>
  <si>
    <t>Reibe</t>
  </si>
  <si>
    <t>Charter Anzahlung</t>
  </si>
  <si>
    <t>Abstimmung Kameras</t>
  </si>
  <si>
    <t>Frühstück</t>
  </si>
  <si>
    <t>Jause</t>
  </si>
  <si>
    <t>Streichwurst</t>
  </si>
  <si>
    <t>Keks</t>
  </si>
  <si>
    <t>Schokoriegel</t>
  </si>
  <si>
    <t>Müsliriegel</t>
  </si>
  <si>
    <t>Marmelade (Marille)</t>
  </si>
  <si>
    <t>Notfall</t>
  </si>
  <si>
    <t>Kueche</t>
  </si>
  <si>
    <t>Getraenke</t>
  </si>
  <si>
    <t>Utils</t>
  </si>
  <si>
    <t>Chips</t>
  </si>
  <si>
    <t>Erdnuesse</t>
  </si>
  <si>
    <t>Essen</t>
  </si>
  <si>
    <t>Taschentuecher</t>
  </si>
  <si>
    <t>Sesamstangerl</t>
  </si>
  <si>
    <t>Slibovitz, Grappa, Whisky, C.Morgan</t>
  </si>
  <si>
    <t>Gesellschaftsspiele</t>
  </si>
  <si>
    <t>Autobahnplakette</t>
  </si>
  <si>
    <t>Gasloetkolben</t>
  </si>
  <si>
    <t>Medikamente in Tagesboxen</t>
  </si>
  <si>
    <t>Insulin mit Ersatznadeln und Zuckermessgerät mit Streifen</t>
  </si>
  <si>
    <t>Inhalatoren mit Ersatzkapseln, Magnasolv</t>
  </si>
  <si>
    <t>Hörgerätebox mit Putzzeug und Batterien</t>
  </si>
  <si>
    <t>Tagesbinden und Windelhosen</t>
  </si>
  <si>
    <t xml:space="preserve">Schwimmweste, </t>
  </si>
  <si>
    <t>Sitzpolster</t>
  </si>
  <si>
    <t xml:space="preserve">Nachtgewand, </t>
  </si>
  <si>
    <t xml:space="preserve">Trainingsanzug, </t>
  </si>
  <si>
    <t xml:space="preserve">Fleecejacke, </t>
  </si>
  <si>
    <t xml:space="preserve">Regenjacke, </t>
  </si>
  <si>
    <t>Strickjacke leicht</t>
  </si>
  <si>
    <t xml:space="preserve">Badeanzug, </t>
  </si>
  <si>
    <t xml:space="preserve">Badeschuhe, </t>
  </si>
  <si>
    <t xml:space="preserve">Handtücher, </t>
  </si>
  <si>
    <t>Sonnencreme</t>
  </si>
  <si>
    <t xml:space="preserve">Ordopädische Schuhe, </t>
  </si>
  <si>
    <t xml:space="preserve">Helle Hose, </t>
  </si>
  <si>
    <t xml:space="preserve">braune Hose, </t>
  </si>
  <si>
    <t xml:space="preserve">grüne Hose, </t>
  </si>
  <si>
    <t>Jeanshose</t>
  </si>
  <si>
    <t>Leiberl, sportlich und elegant</t>
  </si>
  <si>
    <t xml:space="preserve">Unterwäsche: </t>
  </si>
  <si>
    <t xml:space="preserve">BH, </t>
  </si>
  <si>
    <t xml:space="preserve">Unterhose, </t>
  </si>
  <si>
    <t>Socken</t>
  </si>
  <si>
    <t>Packliste Gertrude</t>
  </si>
  <si>
    <t>1W</t>
  </si>
  <si>
    <t>2W</t>
  </si>
  <si>
    <t>Packliste Ursula</t>
  </si>
  <si>
    <t>Kreuzwortraetsel</t>
  </si>
  <si>
    <t>Lange Unterwaesche</t>
  </si>
  <si>
    <t>Spaghetti</t>
  </si>
  <si>
    <t>Sugo</t>
  </si>
  <si>
    <t>Risottoreis</t>
  </si>
  <si>
    <t>Geselchtes</t>
  </si>
  <si>
    <t>Erdnusslocken</t>
  </si>
  <si>
    <t>Bier/Radler</t>
  </si>
  <si>
    <t>Segeltörn Murter</t>
  </si>
  <si>
    <t>45.093126,13.618936</t>
  </si>
  <si>
    <t>ToDo</t>
  </si>
  <si>
    <t>Winnetou - Museum auf der Rueckfahrt</t>
  </si>
  <si>
    <t>Hugo</t>
  </si>
  <si>
    <t>Jogurt (klein/gross)</t>
  </si>
  <si>
    <t>Einkauf Abholmarkt</t>
  </si>
  <si>
    <t>Nagelschere</t>
  </si>
  <si>
    <t>Schwimmweste</t>
  </si>
  <si>
    <t>Brustgurt</t>
  </si>
  <si>
    <t>Spielzeug</t>
  </si>
  <si>
    <t>Wasser/Futterschuessel</t>
  </si>
  <si>
    <t>Leine</t>
  </si>
  <si>
    <t>Futter</t>
  </si>
  <si>
    <t>Kauknochen</t>
  </si>
  <si>
    <t>Faecher</t>
  </si>
  <si>
    <t>Handtuch</t>
  </si>
  <si>
    <t>Taucherbrille</t>
  </si>
  <si>
    <t>Schwimmbrille</t>
  </si>
  <si>
    <t>Doppelleintuch mit Oesen</t>
  </si>
  <si>
    <t>Aila Teppich</t>
  </si>
  <si>
    <t>Parken</t>
  </si>
  <si>
    <t>Kaffee Stops</t>
  </si>
  <si>
    <t>Pula</t>
  </si>
  <si>
    <t>Frischkaese</t>
  </si>
  <si>
    <t>Soletti</t>
  </si>
  <si>
    <t>Mozzarella</t>
  </si>
  <si>
    <t>Voltaren Salbe</t>
  </si>
  <si>
    <t>Schmerztabletten</t>
  </si>
  <si>
    <t>Gertrude</t>
  </si>
  <si>
    <t>LILLY III</t>
  </si>
  <si>
    <t>Dufour 375 Grand Large</t>
  </si>
  <si>
    <t>2012/2013</t>
  </si>
  <si>
    <t>GFK</t>
  </si>
  <si>
    <t>7.06t</t>
  </si>
  <si>
    <t>67m2</t>
  </si>
  <si>
    <t>Volvo Penta</t>
  </si>
  <si>
    <t>30PS</t>
  </si>
  <si>
    <t>Fahrt km</t>
  </si>
  <si>
    <t>Verbrauch</t>
  </si>
  <si>
    <t>Durchschnitt</t>
  </si>
  <si>
    <t>Barbara</t>
  </si>
  <si>
    <t>Törn 2017-07</t>
  </si>
  <si>
    <t>Packliste Reinhard</t>
  </si>
  <si>
    <t>Rosmarienstick</t>
  </si>
  <si>
    <t>Martini Bianco</t>
  </si>
  <si>
    <t>Eckerl Rahm</t>
  </si>
  <si>
    <t>Knoppers</t>
  </si>
  <si>
    <t>Brezel</t>
  </si>
  <si>
    <t>Käse (Parmesan, Gouda, Geheimrat, Emmen, Feta)</t>
  </si>
  <si>
    <t>Wurst (Cabanossi, Salami, Toastschinken)</t>
  </si>
  <si>
    <t>Wurst (Cabanossi, Toastschinken, Braunschweiger)</t>
  </si>
  <si>
    <t>Packliste Aila</t>
  </si>
  <si>
    <t>Blutdruckmesser</t>
  </si>
  <si>
    <t>Markt</t>
  </si>
  <si>
    <t>Supermarkt</t>
  </si>
  <si>
    <t>Tanken  Murter 61l</t>
  </si>
  <si>
    <t>Tanken Leoben 61l</t>
  </si>
  <si>
    <t>Essen Kalafat (Sa)</t>
  </si>
  <si>
    <t>Essen Marin (Fr)</t>
  </si>
  <si>
    <t>Essen Na Moru (Do)</t>
  </si>
  <si>
    <t>Essen Konoba (Di)</t>
  </si>
  <si>
    <t>Essen Trabakul (So)</t>
  </si>
  <si>
    <t>Essen Zamea (Mi)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</si>
</sst>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&quot;€&quot;\ #,##0.00;[Red]\-&quot;€&quot;\ #,##0.00"/>
    <numFmt numFmtId="165" formatCode="0.0"/>
    <numFmt numFmtId="166" formatCode="[$-F800]dddd\,\ mmmm\ dd\,\ yyyy"/>
    <numFmt numFmtId="167" formatCode="0.0000"/>
    <numFmt numFmtId="168" formatCode="00.00"/>
    <numFmt numFmtId="169" formatCode="000"/>
    <numFmt numFmtId="170" formatCode="#,##0.000"/>
    <numFmt numFmtId="171" formatCode="dd\.mm\.yyyy;@"/>
    <numFmt numFmtId="172" formatCode="[$€-2]\ #,##0.00"/>
  </numFmts>
  <fonts count="21" x14ac:knownFonts="1">
    <font>
      <sz val="10"/>
      <name val="Arial"/>
    </font>
    <font>
      <sz val="8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8"/>
      <name val="Verdana"/>
      <family val="2"/>
    </font>
    <font>
      <sz val="10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40">
    <xf numFmtId="0" fontId="0" fillId="0" borderId="0" xfId="0"/>
    <xf numFmtId="0" fontId="0" fillId="0" borderId="0" xfId="0" applyBorder="1"/>
    <xf numFmtId="164" fontId="0" fillId="0" borderId="1" xfId="0" applyNumberFormat="1" applyBorder="1"/>
    <xf numFmtId="164" fontId="0" fillId="2" borderId="2" xfId="0" applyNumberFormat="1" applyFill="1" applyBorder="1"/>
    <xf numFmtId="0" fontId="2" fillId="0" borderId="0" xfId="0" applyFont="1"/>
    <xf numFmtId="0" fontId="0" fillId="3" borderId="3" xfId="0" applyFill="1" applyBorder="1"/>
    <xf numFmtId="164" fontId="0" fillId="0" borderId="4" xfId="0" applyNumberFormat="1" applyBorder="1"/>
    <xf numFmtId="164" fontId="0" fillId="2" borderId="3" xfId="0" applyNumberFormat="1" applyFill="1" applyBorder="1"/>
    <xf numFmtId="0" fontId="0" fillId="0" borderId="3" xfId="0" applyBorder="1"/>
    <xf numFmtId="164" fontId="0" fillId="0" borderId="3" xfId="0" applyNumberFormat="1" applyBorder="1"/>
    <xf numFmtId="0" fontId="0" fillId="0" borderId="3" xfId="0" applyFill="1" applyBorder="1"/>
    <xf numFmtId="0" fontId="0" fillId="2" borderId="3" xfId="0" applyFill="1" applyBorder="1"/>
    <xf numFmtId="0" fontId="0" fillId="0" borderId="4" xfId="0" applyBorder="1"/>
    <xf numFmtId="0" fontId="0" fillId="3" borderId="5" xfId="0" applyFill="1" applyBorder="1"/>
    <xf numFmtId="164" fontId="0" fillId="0" borderId="2" xfId="0" applyNumberFormat="1" applyBorder="1"/>
    <xf numFmtId="164" fontId="0" fillId="0" borderId="4" xfId="0" applyNumberFormat="1" applyBorder="1" applyAlignment="1">
      <alignment horizontal="right"/>
    </xf>
    <xf numFmtId="0" fontId="0" fillId="2" borderId="2" xfId="0" applyFill="1" applyBorder="1"/>
    <xf numFmtId="0" fontId="0" fillId="0" borderId="1" xfId="0" applyBorder="1"/>
    <xf numFmtId="0" fontId="0" fillId="0" borderId="6" xfId="0" applyBorder="1"/>
    <xf numFmtId="0" fontId="0" fillId="3" borderId="7" xfId="0" applyFill="1" applyBorder="1"/>
    <xf numFmtId="0" fontId="0" fillId="0" borderId="7" xfId="0" applyBorder="1"/>
    <xf numFmtId="2" fontId="0" fillId="0" borderId="3" xfId="0" applyNumberFormat="1" applyBorder="1"/>
    <xf numFmtId="0" fontId="0" fillId="3" borderId="8" xfId="0" applyFill="1" applyBorder="1"/>
    <xf numFmtId="0" fontId="0" fillId="3" borderId="6" xfId="0" applyFill="1" applyBorder="1"/>
    <xf numFmtId="0" fontId="0" fillId="3" borderId="9" xfId="0" applyFill="1" applyBorder="1"/>
    <xf numFmtId="164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0" fillId="2" borderId="3" xfId="0" applyNumberFormat="1" applyFill="1" applyBorder="1"/>
    <xf numFmtId="165" fontId="0" fillId="0" borderId="3" xfId="0" applyNumberFormat="1" applyBorder="1"/>
    <xf numFmtId="165" fontId="0" fillId="2" borderId="3" xfId="0" applyNumberFormat="1" applyFill="1" applyBorder="1"/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3" fillId="0" borderId="3" xfId="1" applyBorder="1" applyAlignment="1" applyProtection="1"/>
    <xf numFmtId="0" fontId="0" fillId="2" borderId="10" xfId="0" applyFill="1" applyBorder="1"/>
    <xf numFmtId="2" fontId="0" fillId="2" borderId="5" xfId="0" applyNumberFormat="1" applyFill="1" applyBorder="1"/>
    <xf numFmtId="0" fontId="0" fillId="2" borderId="11" xfId="0" applyFill="1" applyBorder="1"/>
    <xf numFmtId="2" fontId="0" fillId="2" borderId="10" xfId="0" applyNumberForma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14" fontId="0" fillId="0" borderId="0" xfId="0" applyNumberFormat="1"/>
    <xf numFmtId="20" fontId="0" fillId="0" borderId="0" xfId="0" applyNumberFormat="1"/>
    <xf numFmtId="166" fontId="0" fillId="0" borderId="0" xfId="0" applyNumberFormat="1"/>
    <xf numFmtId="0" fontId="9" fillId="0" borderId="0" xfId="0" applyFont="1"/>
    <xf numFmtId="0" fontId="0" fillId="4" borderId="3" xfId="0" applyFill="1" applyBorder="1"/>
    <xf numFmtId="164" fontId="0" fillId="4" borderId="3" xfId="0" applyNumberFormat="1" applyFill="1" applyBorder="1"/>
    <xf numFmtId="2" fontId="0" fillId="4" borderId="3" xfId="0" applyNumberFormat="1" applyFill="1" applyBorder="1"/>
    <xf numFmtId="0" fontId="9" fillId="4" borderId="3" xfId="0" applyFont="1" applyFill="1" applyBorder="1"/>
    <xf numFmtId="164" fontId="0" fillId="0" borderId="3" xfId="0" applyNumberFormat="1" applyFill="1" applyBorder="1"/>
    <xf numFmtId="164" fontId="0" fillId="5" borderId="3" xfId="0" applyNumberFormat="1" applyFill="1" applyBorder="1"/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9" fillId="0" borderId="3" xfId="0" applyFont="1" applyFill="1" applyBorder="1"/>
    <xf numFmtId="0" fontId="9" fillId="3" borderId="3" xfId="0" applyFont="1" applyFill="1" applyBorder="1"/>
    <xf numFmtId="164" fontId="0" fillId="4" borderId="12" xfId="0" applyNumberFormat="1" applyFill="1" applyBorder="1"/>
    <xf numFmtId="164" fontId="0" fillId="0" borderId="12" xfId="0" applyNumberFormat="1" applyBorder="1"/>
    <xf numFmtId="164" fontId="0" fillId="5" borderId="12" xfId="0" applyNumberFormat="1" applyFill="1" applyBorder="1"/>
    <xf numFmtId="0" fontId="0" fillId="5" borderId="3" xfId="0" applyFill="1" applyBorder="1"/>
    <xf numFmtId="0" fontId="0" fillId="3" borderId="12" xfId="0" applyFill="1" applyBorder="1"/>
    <xf numFmtId="164" fontId="0" fillId="6" borderId="3" xfId="0" applyNumberFormat="1" applyFill="1" applyBorder="1"/>
    <xf numFmtId="0" fontId="9" fillId="0" borderId="3" xfId="0" applyFont="1" applyBorder="1"/>
    <xf numFmtId="164" fontId="9" fillId="0" borderId="0" xfId="0" applyNumberFormat="1" applyFont="1" applyFill="1" applyBorder="1"/>
    <xf numFmtId="0" fontId="10" fillId="0" borderId="0" xfId="0" applyFont="1"/>
    <xf numFmtId="0" fontId="11" fillId="7" borderId="3" xfId="0" applyFont="1" applyFill="1" applyBorder="1"/>
    <xf numFmtId="0" fontId="10" fillId="0" borderId="0" xfId="0" applyFont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/>
    <xf numFmtId="167" fontId="0" fillId="3" borderId="8" xfId="0" applyNumberFormat="1" applyFill="1" applyBorder="1"/>
    <xf numFmtId="1" fontId="0" fillId="0" borderId="0" xfId="0" applyNumberFormat="1"/>
    <xf numFmtId="0" fontId="9" fillId="10" borderId="3" xfId="0" applyFont="1" applyFill="1" applyBorder="1" applyAlignment="1">
      <alignment horizontal="right"/>
    </xf>
    <xf numFmtId="2" fontId="9" fillId="10" borderId="3" xfId="0" applyNumberFormat="1" applyFont="1" applyFill="1" applyBorder="1" applyAlignment="1">
      <alignment horizontal="right"/>
    </xf>
    <xf numFmtId="1" fontId="9" fillId="10" borderId="3" xfId="0" applyNumberFormat="1" applyFon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right"/>
    </xf>
    <xf numFmtId="1" fontId="0" fillId="0" borderId="3" xfId="0" applyNumberFormat="1" applyBorder="1" applyAlignment="1">
      <alignment horizontal="right"/>
    </xf>
    <xf numFmtId="2" fontId="0" fillId="10" borderId="13" xfId="0" applyNumberFormat="1" applyFill="1" applyBorder="1" applyAlignment="1"/>
    <xf numFmtId="2" fontId="0" fillId="10" borderId="14" xfId="0" applyNumberFormat="1" applyFill="1" applyBorder="1" applyAlignment="1"/>
    <xf numFmtId="2" fontId="0" fillId="0" borderId="15" xfId="0" applyNumberFormat="1" applyBorder="1" applyAlignment="1"/>
    <xf numFmtId="2" fontId="0" fillId="0" borderId="16" xfId="0" applyNumberFormat="1" applyBorder="1" applyAlignment="1"/>
    <xf numFmtId="2" fontId="9" fillId="10" borderId="13" xfId="0" applyNumberFormat="1" applyFont="1" applyFill="1" applyBorder="1" applyAlignment="1"/>
    <xf numFmtId="2" fontId="9" fillId="10" borderId="14" xfId="0" applyNumberFormat="1" applyFont="1" applyFill="1" applyBorder="1" applyAlignment="1"/>
    <xf numFmtId="0" fontId="11" fillId="0" borderId="0" xfId="0" applyFont="1"/>
    <xf numFmtId="0" fontId="9" fillId="0" borderId="0" xfId="0" applyFont="1" applyAlignment="1">
      <alignment wrapText="1"/>
    </xf>
    <xf numFmtId="0" fontId="12" fillId="0" borderId="0" xfId="0" applyFont="1"/>
    <xf numFmtId="0" fontId="9" fillId="0" borderId="3" xfId="1" applyFont="1" applyBorder="1" applyAlignment="1" applyProtection="1"/>
    <xf numFmtId="0" fontId="13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2" fontId="14" fillId="0" borderId="0" xfId="0" applyNumberFormat="1" applyFont="1"/>
    <xf numFmtId="0" fontId="9" fillId="0" borderId="0" xfId="0" applyFont="1" applyAlignment="1">
      <alignment horizontal="center"/>
    </xf>
    <xf numFmtId="49" fontId="14" fillId="0" borderId="0" xfId="0" applyNumberFormat="1" applyFont="1"/>
    <xf numFmtId="49" fontId="11" fillId="8" borderId="3" xfId="0" applyNumberFormat="1" applyFont="1" applyFill="1" applyBorder="1"/>
    <xf numFmtId="49" fontId="9" fillId="0" borderId="3" xfId="0" applyNumberFormat="1" applyFont="1" applyBorder="1"/>
    <xf numFmtId="49" fontId="0" fillId="0" borderId="3" xfId="0" applyNumberFormat="1" applyBorder="1"/>
    <xf numFmtId="165" fontId="0" fillId="0" borderId="3" xfId="0" applyNumberFormat="1" applyBorder="1" applyAlignment="1">
      <alignment horizontal="right"/>
    </xf>
    <xf numFmtId="0" fontId="0" fillId="7" borderId="0" xfId="0" applyFill="1"/>
    <xf numFmtId="0" fontId="0" fillId="7" borderId="3" xfId="0" applyFill="1" applyBorder="1" applyAlignment="1">
      <alignment horizontal="right"/>
    </xf>
    <xf numFmtId="168" fontId="0" fillId="7" borderId="3" xfId="0" applyNumberFormat="1" applyFill="1" applyBorder="1" applyAlignment="1">
      <alignment horizontal="right"/>
    </xf>
    <xf numFmtId="1" fontId="0" fillId="7" borderId="3" xfId="0" applyNumberFormat="1" applyFill="1" applyBorder="1" applyAlignment="1">
      <alignment horizontal="right"/>
    </xf>
    <xf numFmtId="169" fontId="0" fillId="7" borderId="3" xfId="0" applyNumberFormat="1" applyFill="1" applyBorder="1" applyAlignment="1">
      <alignment horizontal="right"/>
    </xf>
    <xf numFmtId="0" fontId="0" fillId="11" borderId="0" xfId="0" applyFill="1"/>
    <xf numFmtId="0" fontId="9" fillId="11" borderId="0" xfId="0" applyFont="1" applyFill="1"/>
    <xf numFmtId="0" fontId="11" fillId="11" borderId="0" xfId="0" applyFont="1" applyFill="1"/>
    <xf numFmtId="0" fontId="9" fillId="0" borderId="3" xfId="0" applyFont="1" applyBorder="1" applyAlignment="1">
      <alignment horizontal="left"/>
    </xf>
    <xf numFmtId="170" fontId="0" fillId="9" borderId="0" xfId="0" applyNumberFormat="1" applyFill="1"/>
    <xf numFmtId="171" fontId="9" fillId="0" borderId="3" xfId="0" applyNumberFormat="1" applyFont="1" applyBorder="1" applyProtection="1"/>
    <xf numFmtId="172" fontId="0" fillId="4" borderId="3" xfId="0" applyNumberFormat="1" applyFill="1" applyBorder="1"/>
    <xf numFmtId="0" fontId="19" fillId="0" borderId="0" xfId="0" applyFont="1"/>
    <xf numFmtId="0" fontId="2" fillId="0" borderId="0" xfId="0" applyFont="1" applyBorder="1" applyAlignment="1">
      <alignment vertical="center"/>
    </xf>
    <xf numFmtId="2" fontId="0" fillId="0" borderId="3" xfId="0" applyNumberFormat="1" applyFill="1" applyBorder="1" applyAlignment="1"/>
    <xf numFmtId="2" fontId="9" fillId="0" borderId="3" xfId="0" applyNumberFormat="1" applyFont="1" applyFill="1" applyBorder="1" applyAlignment="1"/>
    <xf numFmtId="167" fontId="0" fillId="0" borderId="3" xfId="0" applyNumberFormat="1" applyFill="1" applyBorder="1" applyAlignment="1"/>
    <xf numFmtId="0" fontId="2" fillId="0" borderId="0" xfId="0" applyFont="1" applyAlignment="1">
      <alignment vertical="top"/>
    </xf>
    <xf numFmtId="0" fontId="0" fillId="11" borderId="0" xfId="0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11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  <xf numFmtId="0" fontId="11" fillId="11" borderId="0" xfId="0" applyFont="1" applyFill="1" applyAlignment="1">
      <alignment horizontal="right" vertical="top"/>
    </xf>
    <xf numFmtId="0" fontId="18" fillId="0" borderId="0" xfId="0" applyFont="1" applyAlignment="1">
      <alignment vertical="top"/>
    </xf>
    <xf numFmtId="0" fontId="20" fillId="0" borderId="0" xfId="0" applyFont="1" applyAlignment="1">
      <alignment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476250</xdr:colOff>
      <xdr:row>28</xdr:row>
      <xdr:rowOff>19050</xdr:rowOff>
    </xdr:from>
    <xdr:to>
      <xdr:col>14</xdr:col>
      <xdr:colOff>590550</xdr:colOff>
      <xdr:row>28</xdr:row>
      <xdr:rowOff>142875</xdr:rowOff>
    </xdr:to>
    <xdr:sp macro="" textlink="">
      <xdr:nvSpPr>
        <xdr:cNvPr id="2499" name="AutoShape 2"/>
        <xdr:cNvSpPr>
          <a:spLocks noChangeArrowheads="1"/>
        </xdr:cNvSpPr>
      </xdr:nvSpPr>
      <xdr:spPr bwMode="auto">
        <a:xfrm rot="16200000" flipH="1">
          <a:off x="10996612" y="6662738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476250</xdr:colOff>
      <xdr:row>27</xdr:row>
      <xdr:rowOff>19050</xdr:rowOff>
    </xdr:from>
    <xdr:to>
      <xdr:col>14</xdr:col>
      <xdr:colOff>590550</xdr:colOff>
      <xdr:row>27</xdr:row>
      <xdr:rowOff>142875</xdr:rowOff>
    </xdr:to>
    <xdr:sp macro="" textlink="">
      <xdr:nvSpPr>
        <xdr:cNvPr id="2500" name="AutoShape 2"/>
        <xdr:cNvSpPr>
          <a:spLocks noChangeArrowheads="1"/>
        </xdr:cNvSpPr>
      </xdr:nvSpPr>
      <xdr:spPr bwMode="auto">
        <a:xfrm rot="16200000" flipH="1">
          <a:off x="10996612" y="65008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3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485775</xdr:colOff>
      <xdr:row>12</xdr:row>
      <xdr:rowOff>28575</xdr:rowOff>
    </xdr:from>
    <xdr:to>
      <xdr:col>14</xdr:col>
      <xdr:colOff>600075</xdr:colOff>
      <xdr:row>12</xdr:row>
      <xdr:rowOff>152400</xdr:rowOff>
    </xdr:to>
    <xdr:sp macro="" textlink="">
      <xdr:nvSpPr>
        <xdr:cNvPr id="10314" name="AutoShape 3"/>
        <xdr:cNvSpPr>
          <a:spLocks noChangeArrowheads="1"/>
        </xdr:cNvSpPr>
      </xdr:nvSpPr>
      <xdr:spPr bwMode="auto">
        <a:xfrm rot="16200000" flipH="1">
          <a:off x="11691937" y="1585913"/>
          <a:ext cx="123825" cy="114300"/>
        </a:xfrm>
        <a:custGeom>
          <a:avLst/>
          <a:gdLst>
            <a:gd name="T0" fmla="*/ 2147483647 w 21600"/>
            <a:gd name="T1" fmla="*/ 0 h 21600"/>
            <a:gd name="T2" fmla="*/ 2147483647 w 21600"/>
            <a:gd name="T3" fmla="*/ 2147483647 h 21600"/>
            <a:gd name="T4" fmla="*/ 0 w 21600"/>
            <a:gd name="T5" fmla="*/ 2147483647 h 21600"/>
            <a:gd name="T6" fmla="*/ 2147483647 w 21600"/>
            <a:gd name="T7" fmla="*/ 2147483647 h 21600"/>
            <a:gd name="T8" fmla="*/ 2147483647 w 21600"/>
            <a:gd name="T9" fmla="*/ 2147483647 h 21600"/>
            <a:gd name="T10" fmla="*/ 2147483647 w 21600"/>
            <a:gd name="T11" fmla="*/ 2147483647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14400 h 21600"/>
            <a:gd name="T20" fmla="*/ 18514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lnTo>
                <a:pt x="15429" y="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Normal="100" workbookViewId="0">
      <selection activeCell="A2" sqref="A2"/>
    </sheetView>
  </sheetViews>
  <sheetFormatPr defaultColWidth="11.42578125" defaultRowHeight="12.75" x14ac:dyDescent="0.2"/>
  <cols>
    <col min="1" max="1" width="20.5703125" customWidth="1"/>
    <col min="2" max="2" width="19.42578125" customWidth="1"/>
    <col min="3" max="5" width="10.7109375" style="77" customWidth="1"/>
    <col min="6" max="6" width="10.7109375" customWidth="1"/>
  </cols>
  <sheetData>
    <row r="1" spans="1:6" s="102" customFormat="1" ht="20.25" x14ac:dyDescent="0.3">
      <c r="A1" s="106" t="s">
        <v>548</v>
      </c>
      <c r="C1" s="103"/>
      <c r="D1" s="103"/>
      <c r="E1" s="103"/>
    </row>
    <row r="2" spans="1:6" s="52" customFormat="1" x14ac:dyDescent="0.2">
      <c r="C2" s="105"/>
      <c r="D2" s="105"/>
      <c r="E2" s="105"/>
    </row>
    <row r="3" spans="1:6" s="72" customFormat="1" ht="20.25" x14ac:dyDescent="0.3">
      <c r="A3" s="99" t="s">
        <v>506</v>
      </c>
      <c r="C3" s="74"/>
      <c r="D3" s="74"/>
      <c r="E3" s="74"/>
    </row>
    <row r="4" spans="1:6" s="72" customFormat="1" ht="20.25" x14ac:dyDescent="0.3">
      <c r="C4" s="74"/>
      <c r="D4" s="74"/>
      <c r="E4" s="74"/>
    </row>
    <row r="5" spans="1:6" s="102" customFormat="1" ht="20.25" x14ac:dyDescent="0.3">
      <c r="A5" s="102" t="s">
        <v>151</v>
      </c>
      <c r="C5" s="103"/>
      <c r="D5" s="103"/>
      <c r="E5" s="103"/>
    </row>
    <row r="7" spans="1:6" x14ac:dyDescent="0.2">
      <c r="A7" s="107" t="s">
        <v>198</v>
      </c>
      <c r="B7" s="107" t="s">
        <v>199</v>
      </c>
      <c r="C7" s="75" t="s">
        <v>437</v>
      </c>
      <c r="D7" s="75" t="s">
        <v>200</v>
      </c>
      <c r="E7" s="75" t="s">
        <v>185</v>
      </c>
      <c r="F7" s="75" t="s">
        <v>436</v>
      </c>
    </row>
    <row r="8" spans="1:6" x14ac:dyDescent="0.2">
      <c r="A8" s="108" t="s">
        <v>1</v>
      </c>
      <c r="B8" s="108" t="s">
        <v>37</v>
      </c>
      <c r="C8" s="100" t="s">
        <v>174</v>
      </c>
      <c r="D8" s="100" t="s">
        <v>174</v>
      </c>
      <c r="E8" s="76" t="s">
        <v>174</v>
      </c>
      <c r="F8" s="100" t="s">
        <v>174</v>
      </c>
    </row>
    <row r="9" spans="1:6" x14ac:dyDescent="0.2">
      <c r="A9" s="108" t="s">
        <v>152</v>
      </c>
      <c r="B9" s="108" t="s">
        <v>153</v>
      </c>
      <c r="C9" s="100"/>
      <c r="D9" s="100" t="s">
        <v>174</v>
      </c>
      <c r="E9" s="100"/>
      <c r="F9" s="101"/>
    </row>
    <row r="10" spans="1:6" x14ac:dyDescent="0.2">
      <c r="A10" s="109" t="s">
        <v>535</v>
      </c>
      <c r="B10" s="108" t="s">
        <v>438</v>
      </c>
      <c r="C10" s="76"/>
      <c r="D10" s="100" t="s">
        <v>174</v>
      </c>
      <c r="E10" s="100"/>
      <c r="F10" s="101"/>
    </row>
    <row r="11" spans="1:6" x14ac:dyDescent="0.2">
      <c r="A11" s="108" t="s">
        <v>439</v>
      </c>
      <c r="B11" s="108" t="s">
        <v>438</v>
      </c>
      <c r="C11" s="76"/>
      <c r="D11" s="100" t="s">
        <v>174</v>
      </c>
      <c r="E11" s="100"/>
      <c r="F11" s="101" t="s">
        <v>174</v>
      </c>
    </row>
    <row r="12" spans="1:6" x14ac:dyDescent="0.2">
      <c r="A12" s="108" t="s">
        <v>547</v>
      </c>
      <c r="B12" s="108" t="s">
        <v>153</v>
      </c>
      <c r="C12" s="76"/>
      <c r="D12" s="100" t="s">
        <v>174</v>
      </c>
      <c r="E12" s="100"/>
      <c r="F12" s="101"/>
    </row>
    <row r="13" spans="1:6" x14ac:dyDescent="0.2">
      <c r="A13" s="108" t="s">
        <v>440</v>
      </c>
      <c r="B13" s="108"/>
      <c r="C13" s="100"/>
      <c r="D13" s="100"/>
      <c r="E13" s="100"/>
      <c r="F13" s="101"/>
    </row>
    <row r="14" spans="1:6" x14ac:dyDescent="0.2">
      <c r="A14" s="108" t="s">
        <v>440</v>
      </c>
      <c r="B14" s="108"/>
      <c r="C14" s="76"/>
      <c r="D14" s="100"/>
      <c r="E14" s="100"/>
      <c r="F14" s="101"/>
    </row>
    <row r="15" spans="1:6" x14ac:dyDescent="0.2">
      <c r="A15" s="108" t="s">
        <v>440</v>
      </c>
      <c r="B15" s="108"/>
      <c r="C15" s="100"/>
      <c r="D15" s="100"/>
      <c r="E15" s="100"/>
      <c r="F15" s="101"/>
    </row>
    <row r="16" spans="1:6" x14ac:dyDescent="0.2">
      <c r="A16" s="108" t="s">
        <v>197</v>
      </c>
      <c r="B16" s="108"/>
      <c r="C16" s="76"/>
      <c r="D16" s="76"/>
      <c r="E16" s="76"/>
      <c r="F16" s="76"/>
    </row>
    <row r="17" spans="1:6" x14ac:dyDescent="0.2">
      <c r="A17" s="108" t="s">
        <v>197</v>
      </c>
      <c r="B17" s="108"/>
      <c r="C17" s="76"/>
      <c r="D17" s="76"/>
      <c r="E17" s="76"/>
      <c r="F17" s="76"/>
    </row>
    <row r="21" spans="1:6" ht="20.25" x14ac:dyDescent="0.3">
      <c r="A21" s="102" t="s">
        <v>508</v>
      </c>
    </row>
    <row r="22" spans="1:6" x14ac:dyDescent="0.2">
      <c r="A22" s="52" t="s">
        <v>509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"/>
    </sheetView>
  </sheetViews>
  <sheetFormatPr defaultColWidth="11.42578125" defaultRowHeight="12.75" x14ac:dyDescent="0.2"/>
  <cols>
    <col min="1" max="1" width="29.85546875" customWidth="1"/>
  </cols>
  <sheetData>
    <row r="1" spans="1:5" s="4" customFormat="1" ht="23.25" x14ac:dyDescent="0.35">
      <c r="A1" s="4" t="s">
        <v>11</v>
      </c>
    </row>
    <row r="3" spans="1:5" x14ac:dyDescent="0.2">
      <c r="A3" t="s">
        <v>4</v>
      </c>
      <c r="D3" s="52" t="s">
        <v>165</v>
      </c>
    </row>
    <row r="4" spans="1:5" x14ac:dyDescent="0.2">
      <c r="A4" t="s">
        <v>5</v>
      </c>
      <c r="D4" s="52" t="s">
        <v>166</v>
      </c>
      <c r="E4" s="52" t="s">
        <v>167</v>
      </c>
    </row>
    <row r="5" spans="1:5" x14ac:dyDescent="0.2">
      <c r="A5" t="s">
        <v>6</v>
      </c>
      <c r="D5" s="52" t="s">
        <v>168</v>
      </c>
    </row>
    <row r="6" spans="1:5" x14ac:dyDescent="0.2">
      <c r="A6" t="s">
        <v>7</v>
      </c>
      <c r="D6" s="52" t="s">
        <v>169</v>
      </c>
    </row>
    <row r="7" spans="1:5" x14ac:dyDescent="0.2">
      <c r="A7" t="s">
        <v>2</v>
      </c>
      <c r="D7" s="52" t="s">
        <v>170</v>
      </c>
    </row>
    <row r="8" spans="1:5" x14ac:dyDescent="0.2">
      <c r="A8" t="s">
        <v>8</v>
      </c>
      <c r="D8" s="52" t="s">
        <v>171</v>
      </c>
    </row>
    <row r="9" spans="1:5" x14ac:dyDescent="0.2">
      <c r="A9" t="s">
        <v>9</v>
      </c>
    </row>
    <row r="10" spans="1:5" x14ac:dyDescent="0.2">
      <c r="A10" t="s">
        <v>10</v>
      </c>
    </row>
    <row r="11" spans="1:5" x14ac:dyDescent="0.2">
      <c r="A11" t="s">
        <v>447</v>
      </c>
    </row>
  </sheetData>
  <phoneticPr fontId="1" type="noConversion"/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21" workbookViewId="0">
      <selection sqref="A1:XFD1"/>
    </sheetView>
  </sheetViews>
  <sheetFormatPr defaultColWidth="11.42578125" defaultRowHeight="12.75" x14ac:dyDescent="0.2"/>
  <cols>
    <col min="1" max="1" width="5.7109375" style="1" customWidth="1"/>
    <col min="2" max="2" width="30.7109375" style="1" customWidth="1"/>
    <col min="3" max="3" width="5.7109375" style="1" customWidth="1"/>
    <col min="4" max="4" width="30.7109375" style="1" customWidth="1"/>
    <col min="5" max="5" width="5.7109375" style="1" customWidth="1"/>
    <col min="6" max="6" width="30.7109375" style="1" customWidth="1"/>
    <col min="7" max="7" width="5.7109375" style="1" customWidth="1"/>
    <col min="8" max="8" width="30.7109375" style="1" customWidth="1"/>
  </cols>
  <sheetData>
    <row r="1" spans="1:9" s="30" customFormat="1" ht="27" customHeight="1" x14ac:dyDescent="0.2">
      <c r="A1" s="28" t="s">
        <v>78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A2" s="12"/>
      <c r="B2" s="1" t="s">
        <v>79</v>
      </c>
      <c r="C2" s="12"/>
      <c r="E2" s="12"/>
      <c r="F2" s="1" t="s">
        <v>81</v>
      </c>
      <c r="G2" s="12"/>
      <c r="H2" s="1" t="s">
        <v>82</v>
      </c>
    </row>
    <row r="3" spans="1:9" x14ac:dyDescent="0.2">
      <c r="A3" s="12"/>
      <c r="B3" s="1" t="s">
        <v>80</v>
      </c>
      <c r="C3" s="12"/>
      <c r="D3" s="1" t="s">
        <v>83</v>
      </c>
      <c r="E3" s="12"/>
      <c r="F3" s="1" t="s">
        <v>84</v>
      </c>
      <c r="G3" s="12"/>
      <c r="H3" s="1" t="s">
        <v>85</v>
      </c>
    </row>
    <row r="4" spans="1:9" x14ac:dyDescent="0.2">
      <c r="A4" s="12"/>
      <c r="C4" s="12"/>
      <c r="D4" s="1" t="s">
        <v>86</v>
      </c>
      <c r="E4" s="12"/>
      <c r="F4" s="1" t="s">
        <v>87</v>
      </c>
      <c r="G4" s="12"/>
      <c r="H4" s="1" t="s">
        <v>88</v>
      </c>
    </row>
    <row r="5" spans="1:9" x14ac:dyDescent="0.2">
      <c r="A5" s="12"/>
      <c r="C5" s="12"/>
      <c r="D5" s="1" t="s">
        <v>89</v>
      </c>
      <c r="E5" s="12"/>
      <c r="F5" s="1" t="s">
        <v>90</v>
      </c>
      <c r="G5" s="12"/>
      <c r="H5" s="31" t="s">
        <v>91</v>
      </c>
    </row>
    <row r="6" spans="1:9" x14ac:dyDescent="0.2">
      <c r="A6" s="12"/>
      <c r="C6" s="12"/>
      <c r="D6" s="1" t="s">
        <v>92</v>
      </c>
      <c r="E6" s="12"/>
      <c r="F6" s="1" t="s">
        <v>93</v>
      </c>
      <c r="G6" s="12"/>
      <c r="H6" s="31" t="s">
        <v>94</v>
      </c>
    </row>
    <row r="7" spans="1:9" x14ac:dyDescent="0.2">
      <c r="A7" s="12"/>
      <c r="C7" s="12"/>
      <c r="D7" s="1" t="s">
        <v>95</v>
      </c>
      <c r="E7" s="12"/>
      <c r="F7" s="1" t="s">
        <v>96</v>
      </c>
      <c r="G7" s="12"/>
    </row>
    <row r="8" spans="1:9" x14ac:dyDescent="0.2">
      <c r="A8" s="12"/>
      <c r="C8" s="12">
        <v>2</v>
      </c>
      <c r="D8" s="1" t="s">
        <v>97</v>
      </c>
      <c r="E8" s="12"/>
      <c r="G8" s="12"/>
    </row>
    <row r="9" spans="1:9" x14ac:dyDescent="0.2">
      <c r="A9" s="12"/>
      <c r="C9" s="12"/>
      <c r="D9" s="1" t="s">
        <v>98</v>
      </c>
      <c r="E9" s="12"/>
      <c r="F9" s="31" t="s">
        <v>183</v>
      </c>
      <c r="G9" s="12"/>
    </row>
    <row r="10" spans="1:9" x14ac:dyDescent="0.2">
      <c r="A10" s="12"/>
      <c r="C10" s="12"/>
      <c r="D10" s="1" t="s">
        <v>99</v>
      </c>
      <c r="E10" s="12"/>
      <c r="F10" s="31" t="s">
        <v>156</v>
      </c>
      <c r="G10" s="12"/>
    </row>
    <row r="11" spans="1:9" x14ac:dyDescent="0.2">
      <c r="A11" s="12"/>
      <c r="C11" s="12"/>
      <c r="D11" s="1" t="s">
        <v>100</v>
      </c>
      <c r="E11" s="12"/>
      <c r="F11" s="31" t="s">
        <v>214</v>
      </c>
      <c r="G11" s="12"/>
    </row>
    <row r="12" spans="1:9" x14ac:dyDescent="0.2">
      <c r="A12" s="12"/>
      <c r="C12" s="12"/>
      <c r="D12" s="1" t="s">
        <v>101</v>
      </c>
      <c r="E12" s="12"/>
      <c r="G12" s="12"/>
    </row>
    <row r="13" spans="1:9" x14ac:dyDescent="0.2">
      <c r="A13" s="12"/>
      <c r="C13" s="12"/>
      <c r="D13" s="1" t="s">
        <v>102</v>
      </c>
      <c r="E13" s="12"/>
      <c r="G13" s="12"/>
    </row>
    <row r="14" spans="1:9" x14ac:dyDescent="0.2">
      <c r="A14" s="12"/>
      <c r="C14" s="12"/>
      <c r="D14" s="1" t="s">
        <v>103</v>
      </c>
      <c r="E14" s="12"/>
      <c r="G14" s="12"/>
    </row>
    <row r="15" spans="1:9" x14ac:dyDescent="0.2">
      <c r="A15" s="12"/>
      <c r="C15" s="12"/>
      <c r="D15" s="1" t="s">
        <v>104</v>
      </c>
      <c r="E15" s="12"/>
      <c r="G15" s="12"/>
    </row>
    <row r="16" spans="1:9" x14ac:dyDescent="0.2">
      <c r="A16" s="12"/>
      <c r="C16" s="12"/>
      <c r="D16" s="1" t="s">
        <v>105</v>
      </c>
      <c r="E16" s="12"/>
      <c r="G16" s="12"/>
    </row>
    <row r="17" spans="1:7" x14ac:dyDescent="0.2">
      <c r="A17" s="12"/>
      <c r="C17" s="12"/>
      <c r="D17" s="1" t="s">
        <v>106</v>
      </c>
      <c r="E17" s="12"/>
      <c r="G17" s="12"/>
    </row>
    <row r="18" spans="1:7" x14ac:dyDescent="0.2">
      <c r="A18" s="12"/>
      <c r="C18" s="12">
        <v>2</v>
      </c>
      <c r="D18" s="1" t="s">
        <v>107</v>
      </c>
      <c r="E18" s="12"/>
      <c r="G18" s="12"/>
    </row>
    <row r="19" spans="1:7" x14ac:dyDescent="0.2">
      <c r="A19" s="12"/>
      <c r="C19" s="12"/>
      <c r="D19" s="1" t="s">
        <v>108</v>
      </c>
      <c r="E19" s="12"/>
      <c r="G19" s="12"/>
    </row>
    <row r="20" spans="1:7" x14ac:dyDescent="0.2">
      <c r="A20" s="12"/>
      <c r="C20" s="12"/>
      <c r="D20" s="1" t="s">
        <v>109</v>
      </c>
      <c r="E20" s="12"/>
      <c r="G20" s="12"/>
    </row>
    <row r="21" spans="1:7" x14ac:dyDescent="0.2">
      <c r="A21" s="12"/>
      <c r="C21" s="12"/>
      <c r="D21" s="1" t="s">
        <v>110</v>
      </c>
      <c r="E21" s="12"/>
      <c r="G21" s="12"/>
    </row>
    <row r="22" spans="1:7" x14ac:dyDescent="0.2">
      <c r="A22" s="12"/>
      <c r="C22" s="12"/>
      <c r="D22" s="1" t="s">
        <v>111</v>
      </c>
      <c r="E22" s="12"/>
      <c r="G22" s="12"/>
    </row>
    <row r="23" spans="1:7" x14ac:dyDescent="0.2">
      <c r="A23" s="12"/>
      <c r="C23" s="12"/>
      <c r="D23" s="1" t="s">
        <v>112</v>
      </c>
      <c r="E23" s="12"/>
      <c r="G23" s="12"/>
    </row>
    <row r="24" spans="1:7" x14ac:dyDescent="0.2">
      <c r="A24" s="12"/>
      <c r="C24" s="12"/>
      <c r="D24" s="1" t="s">
        <v>113</v>
      </c>
      <c r="E24" s="12"/>
      <c r="G24" s="12"/>
    </row>
    <row r="25" spans="1:7" x14ac:dyDescent="0.2">
      <c r="A25" s="12"/>
      <c r="C25" s="12"/>
      <c r="D25" s="1" t="s">
        <v>114</v>
      </c>
      <c r="E25" s="12"/>
      <c r="G25" s="12"/>
    </row>
    <row r="26" spans="1:7" x14ac:dyDescent="0.2">
      <c r="A26" s="12"/>
      <c r="C26" s="12"/>
      <c r="D26" s="1" t="s">
        <v>115</v>
      </c>
      <c r="E26" s="12"/>
      <c r="G26" s="12"/>
    </row>
    <row r="27" spans="1:7" x14ac:dyDescent="0.2">
      <c r="D27" s="31" t="s">
        <v>116</v>
      </c>
    </row>
    <row r="28" spans="1:7" x14ac:dyDescent="0.2">
      <c r="D28" s="31" t="s">
        <v>117</v>
      </c>
    </row>
    <row r="29" spans="1:7" x14ac:dyDescent="0.2">
      <c r="D29" s="31" t="s">
        <v>156</v>
      </c>
      <c r="F29" s="1" t="s">
        <v>139</v>
      </c>
    </row>
    <row r="30" spans="1:7" x14ac:dyDescent="0.2">
      <c r="D30" s="31" t="s">
        <v>177</v>
      </c>
    </row>
    <row r="31" spans="1:7" x14ac:dyDescent="0.2">
      <c r="D31" s="31" t="s">
        <v>178</v>
      </c>
    </row>
    <row r="32" spans="1:7" x14ac:dyDescent="0.2">
      <c r="D32" s="31" t="s">
        <v>179</v>
      </c>
    </row>
    <row r="33" spans="4:4" x14ac:dyDescent="0.2">
      <c r="D33" s="31" t="s">
        <v>180</v>
      </c>
    </row>
    <row r="34" spans="4:4" x14ac:dyDescent="0.2">
      <c r="D34" s="31" t="s">
        <v>181</v>
      </c>
    </row>
    <row r="35" spans="4:4" x14ac:dyDescent="0.2">
      <c r="D35" s="31" t="s">
        <v>182</v>
      </c>
    </row>
  </sheetData>
  <phoneticPr fontId="1" type="noConversion"/>
  <pageMargins left="0.75" right="0.75" top="1" bottom="1" header="0.4921259845" footer="0.4921259845"/>
  <pageSetup paperSize="9" scale="91" orientation="landscape" horizontalDpi="4294967293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N27" sqref="N27"/>
    </sheetView>
  </sheetViews>
  <sheetFormatPr defaultColWidth="8.85546875" defaultRowHeight="12.75" x14ac:dyDescent="0.2"/>
  <sheetData>
    <row r="1" spans="1:9" s="30" customFormat="1" ht="27" customHeight="1" x14ac:dyDescent="0.2">
      <c r="A1" s="124" t="s">
        <v>9</v>
      </c>
      <c r="B1" s="29"/>
      <c r="C1" s="29"/>
      <c r="D1" s="29"/>
      <c r="E1" s="29"/>
      <c r="F1" s="29"/>
      <c r="G1" s="29"/>
      <c r="H1" s="29"/>
      <c r="I1" s="29"/>
    </row>
    <row r="2" spans="1:9" x14ac:dyDescent="0.2">
      <c r="B2" t="s">
        <v>533</v>
      </c>
    </row>
    <row r="3" spans="1:9" x14ac:dyDescent="0.2">
      <c r="B3" t="s">
        <v>534</v>
      </c>
    </row>
  </sheetData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Normal="100" workbookViewId="0">
      <selection activeCell="A2" sqref="A2"/>
    </sheetView>
  </sheetViews>
  <sheetFormatPr defaultColWidth="11.42578125" defaultRowHeight="12.75" x14ac:dyDescent="0.2"/>
  <cols>
    <col min="1" max="1" width="6.28515625" customWidth="1"/>
    <col min="2" max="2" width="6.5703125" customWidth="1"/>
    <col min="3" max="3" width="31.42578125" customWidth="1"/>
    <col min="4" max="4" width="2.85546875" customWidth="1"/>
  </cols>
  <sheetData>
    <row r="1" spans="1:4" ht="23.25" x14ac:dyDescent="0.35">
      <c r="A1" s="4" t="s">
        <v>549</v>
      </c>
    </row>
    <row r="2" spans="1:4" x14ac:dyDescent="0.2">
      <c r="A2" s="52" t="s">
        <v>172</v>
      </c>
      <c r="B2" s="52" t="s">
        <v>173</v>
      </c>
    </row>
    <row r="3" spans="1:4" x14ac:dyDescent="0.2">
      <c r="A3">
        <v>1</v>
      </c>
      <c r="B3">
        <v>1</v>
      </c>
      <c r="C3" t="s">
        <v>50</v>
      </c>
      <c r="D3" s="52" t="s">
        <v>174</v>
      </c>
    </row>
    <row r="4" spans="1:4" x14ac:dyDescent="0.2">
      <c r="A4">
        <v>1</v>
      </c>
      <c r="B4">
        <v>1</v>
      </c>
      <c r="C4" t="s">
        <v>51</v>
      </c>
      <c r="D4" s="52" t="s">
        <v>174</v>
      </c>
    </row>
    <row r="5" spans="1:4" x14ac:dyDescent="0.2">
      <c r="A5">
        <v>1</v>
      </c>
      <c r="B5">
        <v>1</v>
      </c>
      <c r="C5" t="s">
        <v>52</v>
      </c>
      <c r="D5" s="52" t="s">
        <v>174</v>
      </c>
    </row>
    <row r="6" spans="1:4" x14ac:dyDescent="0.2">
      <c r="A6">
        <v>1</v>
      </c>
      <c r="B6">
        <v>1</v>
      </c>
      <c r="C6" t="s">
        <v>54</v>
      </c>
      <c r="D6" s="52" t="s">
        <v>174</v>
      </c>
    </row>
    <row r="7" spans="1:4" x14ac:dyDescent="0.2">
      <c r="A7">
        <v>1</v>
      </c>
      <c r="B7">
        <v>1</v>
      </c>
      <c r="C7" t="s">
        <v>55</v>
      </c>
      <c r="D7" s="52" t="s">
        <v>174</v>
      </c>
    </row>
    <row r="8" spans="1:4" x14ac:dyDescent="0.2">
      <c r="A8">
        <v>1</v>
      </c>
      <c r="B8">
        <v>1</v>
      </c>
      <c r="C8" t="s">
        <v>56</v>
      </c>
      <c r="D8" s="52" t="s">
        <v>174</v>
      </c>
    </row>
    <row r="9" spans="1:4" x14ac:dyDescent="0.2">
      <c r="A9">
        <v>1</v>
      </c>
      <c r="B9">
        <v>1</v>
      </c>
      <c r="C9" t="s">
        <v>57</v>
      </c>
      <c r="D9" s="52" t="s">
        <v>174</v>
      </c>
    </row>
    <row r="11" spans="1:4" x14ac:dyDescent="0.2">
      <c r="A11">
        <v>6</v>
      </c>
      <c r="B11">
        <v>12</v>
      </c>
      <c r="C11" t="s">
        <v>39</v>
      </c>
      <c r="D11" s="52" t="s">
        <v>174</v>
      </c>
    </row>
    <row r="12" spans="1:4" x14ac:dyDescent="0.2">
      <c r="A12">
        <v>1</v>
      </c>
      <c r="B12">
        <v>2</v>
      </c>
      <c r="C12" t="s">
        <v>58</v>
      </c>
      <c r="D12" s="52" t="s">
        <v>174</v>
      </c>
    </row>
    <row r="13" spans="1:4" x14ac:dyDescent="0.2">
      <c r="A13">
        <v>2</v>
      </c>
      <c r="B13">
        <v>4</v>
      </c>
      <c r="C13" t="s">
        <v>42</v>
      </c>
      <c r="D13" s="52" t="s">
        <v>174</v>
      </c>
    </row>
    <row r="14" spans="1:4" x14ac:dyDescent="0.2">
      <c r="A14">
        <v>2</v>
      </c>
      <c r="B14">
        <v>2</v>
      </c>
      <c r="C14" t="s">
        <v>43</v>
      </c>
      <c r="D14" s="52" t="s">
        <v>174</v>
      </c>
    </row>
    <row r="15" spans="1:4" x14ac:dyDescent="0.2">
      <c r="A15">
        <v>3</v>
      </c>
      <c r="B15">
        <v>4</v>
      </c>
      <c r="C15" t="s">
        <v>40</v>
      </c>
      <c r="D15" s="52" t="s">
        <v>174</v>
      </c>
    </row>
    <row r="16" spans="1:4" x14ac:dyDescent="0.2">
      <c r="A16">
        <v>2</v>
      </c>
      <c r="B16">
        <v>4</v>
      </c>
      <c r="C16" t="s">
        <v>41</v>
      </c>
      <c r="D16" s="52" t="s">
        <v>174</v>
      </c>
    </row>
    <row r="17" spans="1:4" x14ac:dyDescent="0.2">
      <c r="A17">
        <v>1</v>
      </c>
      <c r="B17">
        <v>2</v>
      </c>
      <c r="C17" t="s">
        <v>49</v>
      </c>
      <c r="D17" s="52" t="s">
        <v>174</v>
      </c>
    </row>
    <row r="18" spans="1:4" x14ac:dyDescent="0.2">
      <c r="A18">
        <v>1</v>
      </c>
      <c r="B18">
        <v>3</v>
      </c>
      <c r="C18" t="s">
        <v>118</v>
      </c>
      <c r="D18" s="52" t="s">
        <v>174</v>
      </c>
    </row>
    <row r="19" spans="1:4" x14ac:dyDescent="0.2">
      <c r="A19">
        <v>1</v>
      </c>
      <c r="B19">
        <v>1</v>
      </c>
      <c r="C19" t="s">
        <v>47</v>
      </c>
      <c r="D19" s="52" t="s">
        <v>174</v>
      </c>
    </row>
    <row r="20" spans="1:4" x14ac:dyDescent="0.2">
      <c r="A20">
        <v>1</v>
      </c>
      <c r="B20">
        <v>1</v>
      </c>
      <c r="C20" t="s">
        <v>48</v>
      </c>
    </row>
    <row r="21" spans="1:4" x14ac:dyDescent="0.2">
      <c r="A21">
        <v>1</v>
      </c>
      <c r="B21">
        <v>1</v>
      </c>
      <c r="C21" t="s">
        <v>119</v>
      </c>
      <c r="D21" s="52" t="s">
        <v>174</v>
      </c>
    </row>
    <row r="22" spans="1:4" x14ac:dyDescent="0.2">
      <c r="A22">
        <v>5</v>
      </c>
      <c r="B22">
        <v>9</v>
      </c>
      <c r="C22" t="s">
        <v>45</v>
      </c>
      <c r="D22" s="52" t="s">
        <v>174</v>
      </c>
    </row>
    <row r="23" spans="1:4" x14ac:dyDescent="0.2">
      <c r="A23">
        <v>2</v>
      </c>
      <c r="B23">
        <v>3</v>
      </c>
      <c r="C23" t="s">
        <v>46</v>
      </c>
      <c r="D23" s="52" t="s">
        <v>174</v>
      </c>
    </row>
    <row r="24" spans="1:4" x14ac:dyDescent="0.2">
      <c r="B24">
        <v>4</v>
      </c>
      <c r="C24" t="s">
        <v>175</v>
      </c>
      <c r="D24" s="52" t="s">
        <v>174</v>
      </c>
    </row>
    <row r="25" spans="1:4" x14ac:dyDescent="0.2">
      <c r="A25">
        <v>1</v>
      </c>
      <c r="B25">
        <v>1</v>
      </c>
      <c r="C25" t="s">
        <v>44</v>
      </c>
      <c r="D25" s="52" t="s">
        <v>174</v>
      </c>
    </row>
    <row r="26" spans="1:4" x14ac:dyDescent="0.2">
      <c r="A26">
        <v>1</v>
      </c>
      <c r="B26">
        <v>1</v>
      </c>
      <c r="C26" s="123" t="s">
        <v>62</v>
      </c>
      <c r="D26" s="52" t="s">
        <v>174</v>
      </c>
    </row>
    <row r="27" spans="1:4" x14ac:dyDescent="0.2">
      <c r="A27">
        <v>1</v>
      </c>
      <c r="B27">
        <v>1</v>
      </c>
      <c r="C27" t="s">
        <v>120</v>
      </c>
      <c r="D27" s="52" t="s">
        <v>174</v>
      </c>
    </row>
    <row r="28" spans="1:4" x14ac:dyDescent="0.2">
      <c r="A28">
        <v>1</v>
      </c>
      <c r="B28">
        <v>1</v>
      </c>
      <c r="C28" t="s">
        <v>61</v>
      </c>
    </row>
    <row r="30" spans="1:4" x14ac:dyDescent="0.2">
      <c r="A30">
        <v>1</v>
      </c>
      <c r="B30">
        <v>1</v>
      </c>
      <c r="C30" t="s">
        <v>59</v>
      </c>
      <c r="D30" t="s">
        <v>174</v>
      </c>
    </row>
    <row r="31" spans="1:4" x14ac:dyDescent="0.2">
      <c r="A31">
        <v>1</v>
      </c>
      <c r="B31">
        <v>1</v>
      </c>
      <c r="C31" t="s">
        <v>60</v>
      </c>
      <c r="D31" t="s">
        <v>174</v>
      </c>
    </row>
    <row r="32" spans="1:4" x14ac:dyDescent="0.2">
      <c r="A32">
        <v>1</v>
      </c>
      <c r="B32">
        <v>1</v>
      </c>
      <c r="C32" t="s">
        <v>53</v>
      </c>
      <c r="D32" t="s">
        <v>174</v>
      </c>
    </row>
    <row r="33" spans="1:4" x14ac:dyDescent="0.2">
      <c r="A33">
        <v>1</v>
      </c>
      <c r="B33">
        <v>1</v>
      </c>
      <c r="C33" t="s">
        <v>54</v>
      </c>
      <c r="D33" t="s">
        <v>174</v>
      </c>
    </row>
    <row r="35" spans="1:4" x14ac:dyDescent="0.2">
      <c r="A35">
        <v>1</v>
      </c>
      <c r="B35">
        <v>1</v>
      </c>
      <c r="C35" t="s">
        <v>121</v>
      </c>
    </row>
    <row r="36" spans="1:4" x14ac:dyDescent="0.2">
      <c r="A36">
        <v>1</v>
      </c>
      <c r="B36">
        <v>1</v>
      </c>
      <c r="C36" t="s">
        <v>122</v>
      </c>
      <c r="D36" t="s">
        <v>174</v>
      </c>
    </row>
    <row r="37" spans="1:4" x14ac:dyDescent="0.2">
      <c r="C37" t="s">
        <v>176</v>
      </c>
      <c r="D37" t="s">
        <v>174</v>
      </c>
    </row>
    <row r="38" spans="1:4" x14ac:dyDescent="0.2">
      <c r="C38" t="s">
        <v>523</v>
      </c>
    </row>
    <row r="39" spans="1:4" x14ac:dyDescent="0.2">
      <c r="C39" t="s">
        <v>524</v>
      </c>
    </row>
    <row r="40" spans="1:4" x14ac:dyDescent="0.2">
      <c r="C40" t="s">
        <v>525</v>
      </c>
    </row>
  </sheetData>
  <phoneticPr fontId="1" type="noConversion"/>
  <pageMargins left="0.75" right="0.75" top="1" bottom="1" header="0.4921259845" footer="0.4921259845"/>
  <pageSetup orientation="portrait" horizontalDpi="4294967293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H13" sqref="H13"/>
    </sheetView>
  </sheetViews>
  <sheetFormatPr defaultColWidth="8.85546875"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494</v>
      </c>
    </row>
    <row r="2" spans="1:3" x14ac:dyDescent="0.2">
      <c r="A2" s="52" t="s">
        <v>495</v>
      </c>
      <c r="B2" s="52" t="s">
        <v>496</v>
      </c>
    </row>
    <row r="3" spans="1:3" x14ac:dyDescent="0.2">
      <c r="C3" t="s">
        <v>468</v>
      </c>
    </row>
    <row r="4" spans="1:3" x14ac:dyDescent="0.2">
      <c r="C4" t="s">
        <v>469</v>
      </c>
    </row>
    <row r="5" spans="1:3" x14ac:dyDescent="0.2">
      <c r="C5" t="s">
        <v>470</v>
      </c>
    </row>
    <row r="6" spans="1:3" x14ac:dyDescent="0.2">
      <c r="C6" t="s">
        <v>471</v>
      </c>
    </row>
    <row r="7" spans="1:3" x14ac:dyDescent="0.2">
      <c r="C7" t="s">
        <v>472</v>
      </c>
    </row>
    <row r="8" spans="1:3" x14ac:dyDescent="0.2">
      <c r="C8" t="s">
        <v>559</v>
      </c>
    </row>
    <row r="10" spans="1:3" x14ac:dyDescent="0.2">
      <c r="C10" t="s">
        <v>473</v>
      </c>
    </row>
    <row r="11" spans="1:3" x14ac:dyDescent="0.2">
      <c r="C11" t="s">
        <v>474</v>
      </c>
    </row>
    <row r="13" spans="1:3" x14ac:dyDescent="0.2">
      <c r="C13" t="s">
        <v>475</v>
      </c>
    </row>
    <row r="14" spans="1:3" x14ac:dyDescent="0.2">
      <c r="C14" t="s">
        <v>476</v>
      </c>
    </row>
    <row r="15" spans="1:3" x14ac:dyDescent="0.2">
      <c r="C15" t="s">
        <v>477</v>
      </c>
    </row>
    <row r="16" spans="1:3" x14ac:dyDescent="0.2">
      <c r="C16" t="s">
        <v>478</v>
      </c>
    </row>
    <row r="17" spans="3:3" x14ac:dyDescent="0.2">
      <c r="C17" t="s">
        <v>479</v>
      </c>
    </row>
    <row r="18" spans="3:3" x14ac:dyDescent="0.2">
      <c r="C18" t="s">
        <v>480</v>
      </c>
    </row>
    <row r="19" spans="3:3" x14ac:dyDescent="0.2">
      <c r="C19" t="s">
        <v>481</v>
      </c>
    </row>
    <row r="20" spans="3:3" x14ac:dyDescent="0.2">
      <c r="C20" t="s">
        <v>482</v>
      </c>
    </row>
    <row r="21" spans="3:3" x14ac:dyDescent="0.2">
      <c r="C21" t="s">
        <v>483</v>
      </c>
    </row>
    <row r="23" spans="3:3" x14ac:dyDescent="0.2">
      <c r="C23" t="s">
        <v>484</v>
      </c>
    </row>
    <row r="24" spans="3:3" x14ac:dyDescent="0.2">
      <c r="C24" t="s">
        <v>60</v>
      </c>
    </row>
    <row r="26" spans="3:3" x14ac:dyDescent="0.2">
      <c r="C26" t="s">
        <v>485</v>
      </c>
    </row>
    <row r="27" spans="3:3" x14ac:dyDescent="0.2">
      <c r="C27" t="s">
        <v>486</v>
      </c>
    </row>
    <row r="28" spans="3:3" x14ac:dyDescent="0.2">
      <c r="C28" t="s">
        <v>487</v>
      </c>
    </row>
    <row r="29" spans="3:3" x14ac:dyDescent="0.2">
      <c r="C29" t="s">
        <v>488</v>
      </c>
    </row>
    <row r="31" spans="3:3" x14ac:dyDescent="0.2">
      <c r="C31" t="s">
        <v>489</v>
      </c>
    </row>
    <row r="33" spans="3:3" x14ac:dyDescent="0.2">
      <c r="C33" t="s">
        <v>490</v>
      </c>
    </row>
    <row r="34" spans="3:3" x14ac:dyDescent="0.2">
      <c r="C34" t="s">
        <v>491</v>
      </c>
    </row>
    <row r="35" spans="3:3" x14ac:dyDescent="0.2">
      <c r="C35" t="s">
        <v>492</v>
      </c>
    </row>
    <row r="36" spans="3:3" x14ac:dyDescent="0.2">
      <c r="C36" t="s">
        <v>493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4" sqref="C4"/>
    </sheetView>
  </sheetViews>
  <sheetFormatPr defaultColWidth="8.85546875" defaultRowHeight="12.75" x14ac:dyDescent="0.2"/>
  <cols>
    <col min="1" max="1" width="5.7109375" customWidth="1"/>
    <col min="2" max="2" width="5.42578125" customWidth="1"/>
    <col min="3" max="3" width="32" customWidth="1"/>
  </cols>
  <sheetData>
    <row r="1" spans="1:3" ht="26.25" customHeight="1" x14ac:dyDescent="0.35">
      <c r="A1" s="4" t="s">
        <v>497</v>
      </c>
    </row>
    <row r="2" spans="1:3" x14ac:dyDescent="0.2">
      <c r="A2" s="52" t="s">
        <v>495</v>
      </c>
      <c r="B2" s="52" t="s">
        <v>496</v>
      </c>
    </row>
    <row r="3" spans="1:3" x14ac:dyDescent="0.2">
      <c r="A3">
        <v>1</v>
      </c>
      <c r="B3">
        <v>1</v>
      </c>
      <c r="C3" t="s">
        <v>521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ColWidth="8.85546875" defaultRowHeight="12.75" x14ac:dyDescent="0.2"/>
  <cols>
    <col min="3" max="3" width="27.140625" customWidth="1"/>
    <col min="4" max="4" width="3.5703125" style="77" customWidth="1"/>
  </cols>
  <sheetData>
    <row r="1" spans="1:4" ht="23.25" x14ac:dyDescent="0.35">
      <c r="A1" s="4" t="s">
        <v>558</v>
      </c>
    </row>
    <row r="2" spans="1:4" x14ac:dyDescent="0.2">
      <c r="A2" s="52" t="s">
        <v>172</v>
      </c>
      <c r="B2" s="52" t="s">
        <v>173</v>
      </c>
    </row>
    <row r="3" spans="1:4" x14ac:dyDescent="0.2">
      <c r="A3">
        <v>1</v>
      </c>
      <c r="B3">
        <v>1</v>
      </c>
      <c r="C3" t="s">
        <v>513</v>
      </c>
      <c r="D3" s="105" t="s">
        <v>174</v>
      </c>
    </row>
    <row r="4" spans="1:4" x14ac:dyDescent="0.2">
      <c r="A4">
        <v>1</v>
      </c>
      <c r="B4">
        <v>1</v>
      </c>
      <c r="C4" t="s">
        <v>514</v>
      </c>
    </row>
    <row r="5" spans="1:4" x14ac:dyDescent="0.2">
      <c r="A5">
        <v>1</v>
      </c>
      <c r="B5">
        <v>1</v>
      </c>
      <c r="C5" t="s">
        <v>515</v>
      </c>
    </row>
    <row r="6" spans="1:4" x14ac:dyDescent="0.2">
      <c r="A6">
        <v>1</v>
      </c>
      <c r="B6">
        <v>1</v>
      </c>
      <c r="C6" t="s">
        <v>516</v>
      </c>
    </row>
    <row r="7" spans="1:4" x14ac:dyDescent="0.2">
      <c r="A7">
        <v>1</v>
      </c>
      <c r="B7">
        <v>1</v>
      </c>
      <c r="C7" t="s">
        <v>517</v>
      </c>
    </row>
    <row r="8" spans="1:4" x14ac:dyDescent="0.2">
      <c r="A8">
        <v>1</v>
      </c>
      <c r="B8">
        <v>1</v>
      </c>
      <c r="C8" t="s">
        <v>518</v>
      </c>
    </row>
    <row r="9" spans="1:4" x14ac:dyDescent="0.2">
      <c r="A9">
        <v>1</v>
      </c>
      <c r="B9">
        <v>1</v>
      </c>
      <c r="C9" t="s">
        <v>519</v>
      </c>
    </row>
    <row r="10" spans="1:4" x14ac:dyDescent="0.2">
      <c r="A10">
        <v>1</v>
      </c>
      <c r="B10">
        <v>1</v>
      </c>
      <c r="C10" t="s">
        <v>520</v>
      </c>
    </row>
    <row r="11" spans="1:4" x14ac:dyDescent="0.2">
      <c r="A11">
        <v>1</v>
      </c>
      <c r="B11">
        <v>1</v>
      </c>
      <c r="C11" t="s">
        <v>522</v>
      </c>
    </row>
    <row r="12" spans="1:4" x14ac:dyDescent="0.2">
      <c r="A12">
        <v>1</v>
      </c>
      <c r="B12">
        <v>1</v>
      </c>
      <c r="C12" t="s">
        <v>526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zoomScaleNormal="100" workbookViewId="0">
      <selection activeCell="E11" sqref="E11"/>
    </sheetView>
  </sheetViews>
  <sheetFormatPr defaultColWidth="11.42578125" defaultRowHeight="12.75" x14ac:dyDescent="0.2"/>
  <cols>
    <col min="1" max="1" width="12" style="130" customWidth="1"/>
    <col min="2" max="2" width="33.85546875" style="134" customWidth="1"/>
    <col min="3" max="3" width="2.28515625" style="130" customWidth="1"/>
    <col min="4" max="4" width="9.42578125" style="130" customWidth="1"/>
    <col min="5" max="5" width="33.85546875" style="134" customWidth="1"/>
    <col min="6" max="6" width="2.28515625" style="130" customWidth="1"/>
    <col min="7" max="7" width="9.42578125" style="130" customWidth="1"/>
    <col min="8" max="8" width="33.85546875" style="134" customWidth="1"/>
    <col min="9" max="9" width="2.28515625" style="130" customWidth="1"/>
    <col min="10" max="10" width="9.42578125" style="130" customWidth="1"/>
    <col min="11" max="11" width="33.85546875" style="134" customWidth="1"/>
    <col min="12" max="12" width="2.28515625" style="130" customWidth="1"/>
    <col min="13" max="13" width="10" customWidth="1"/>
    <col min="14" max="14" width="13.7109375" customWidth="1"/>
  </cols>
  <sheetData>
    <row r="1" spans="1:15" s="4" customFormat="1" ht="23.25" x14ac:dyDescent="0.35">
      <c r="A1" s="128" t="s">
        <v>12</v>
      </c>
      <c r="B1" s="132"/>
      <c r="C1" s="128"/>
      <c r="D1" s="128"/>
      <c r="E1" s="132"/>
      <c r="F1" s="128"/>
      <c r="G1" s="128"/>
      <c r="H1" s="132"/>
      <c r="I1" s="128"/>
      <c r="J1" s="128"/>
      <c r="K1" s="132"/>
      <c r="L1" s="128"/>
    </row>
    <row r="2" spans="1:15" s="116" customFormat="1" ht="24.75" customHeight="1" x14ac:dyDescent="0.2">
      <c r="A2" s="137" t="s">
        <v>448</v>
      </c>
      <c r="B2" s="133"/>
      <c r="C2" s="129"/>
      <c r="D2" s="137" t="s">
        <v>449</v>
      </c>
      <c r="E2" s="133"/>
      <c r="F2" s="129"/>
      <c r="G2" s="137" t="s">
        <v>461</v>
      </c>
      <c r="H2" s="133"/>
      <c r="I2" s="129"/>
      <c r="J2" s="137" t="s">
        <v>327</v>
      </c>
      <c r="K2" s="133"/>
      <c r="L2" s="129"/>
      <c r="O2" s="118"/>
    </row>
    <row r="3" spans="1:15" x14ac:dyDescent="0.2">
      <c r="A3" s="130">
        <v>1</v>
      </c>
      <c r="B3" s="134" t="s">
        <v>13</v>
      </c>
      <c r="C3" s="131"/>
      <c r="E3" s="134" t="s">
        <v>68</v>
      </c>
      <c r="F3" s="131" t="s">
        <v>174</v>
      </c>
      <c r="H3" s="139" t="s">
        <v>500</v>
      </c>
      <c r="I3" s="130" t="s">
        <v>174</v>
      </c>
      <c r="J3" s="130">
        <v>2</v>
      </c>
      <c r="K3" s="135" t="s">
        <v>451</v>
      </c>
      <c r="L3" s="131" t="s">
        <v>174</v>
      </c>
    </row>
    <row r="4" spans="1:15" ht="25.5" x14ac:dyDescent="0.2">
      <c r="A4" s="138">
        <v>1</v>
      </c>
      <c r="B4" s="139" t="s">
        <v>36</v>
      </c>
      <c r="C4" s="131" t="s">
        <v>174</v>
      </c>
      <c r="E4" s="134" t="s">
        <v>555</v>
      </c>
      <c r="F4" s="131" t="s">
        <v>174</v>
      </c>
      <c r="H4" s="139" t="s">
        <v>501</v>
      </c>
      <c r="I4" s="130" t="s">
        <v>174</v>
      </c>
      <c r="K4" s="135" t="s">
        <v>452</v>
      </c>
      <c r="L4" s="131" t="s">
        <v>174</v>
      </c>
    </row>
    <row r="5" spans="1:15" ht="25.5" x14ac:dyDescent="0.2">
      <c r="A5" s="130">
        <v>1</v>
      </c>
      <c r="B5" s="135" t="s">
        <v>511</v>
      </c>
      <c r="C5" s="130" t="s">
        <v>174</v>
      </c>
      <c r="D5" s="130">
        <v>2</v>
      </c>
      <c r="E5" s="134" t="s">
        <v>557</v>
      </c>
      <c r="F5" s="131" t="s">
        <v>174</v>
      </c>
      <c r="H5" s="139" t="s">
        <v>502</v>
      </c>
      <c r="I5" s="131"/>
      <c r="J5" s="130">
        <v>3</v>
      </c>
      <c r="K5" s="135" t="s">
        <v>453</v>
      </c>
      <c r="L5" s="131" t="s">
        <v>174</v>
      </c>
    </row>
    <row r="6" spans="1:15" x14ac:dyDescent="0.2">
      <c r="A6" s="130">
        <v>3</v>
      </c>
      <c r="B6" s="134" t="s">
        <v>14</v>
      </c>
      <c r="C6" s="130" t="s">
        <v>174</v>
      </c>
      <c r="D6" s="130">
        <v>0</v>
      </c>
      <c r="E6" s="135" t="s">
        <v>450</v>
      </c>
      <c r="F6" s="131"/>
      <c r="G6" s="131"/>
      <c r="J6" s="130">
        <v>2</v>
      </c>
      <c r="K6" s="135" t="s">
        <v>459</v>
      </c>
      <c r="L6" s="130" t="s">
        <v>174</v>
      </c>
    </row>
    <row r="7" spans="1:15" x14ac:dyDescent="0.2">
      <c r="A7" s="130">
        <v>10</v>
      </c>
      <c r="B7" s="134" t="s">
        <v>15</v>
      </c>
      <c r="C7" s="131" t="s">
        <v>174</v>
      </c>
      <c r="D7" s="130">
        <v>2</v>
      </c>
      <c r="E7" s="135" t="s">
        <v>530</v>
      </c>
      <c r="F7" s="131" t="s">
        <v>174</v>
      </c>
      <c r="G7" s="131"/>
      <c r="J7" s="130">
        <v>2</v>
      </c>
      <c r="K7" s="135" t="s">
        <v>460</v>
      </c>
      <c r="L7" s="130" t="s">
        <v>174</v>
      </c>
    </row>
    <row r="8" spans="1:15" x14ac:dyDescent="0.2">
      <c r="A8" s="130">
        <v>1</v>
      </c>
      <c r="B8" s="134" t="s">
        <v>21</v>
      </c>
      <c r="C8" s="131"/>
      <c r="E8" s="135" t="s">
        <v>308</v>
      </c>
      <c r="F8" s="131"/>
      <c r="G8" s="131"/>
      <c r="J8" s="130">
        <v>3</v>
      </c>
      <c r="K8" s="135" t="s">
        <v>463</v>
      </c>
      <c r="L8" s="130" t="s">
        <v>174</v>
      </c>
    </row>
    <row r="9" spans="1:15" x14ac:dyDescent="0.2">
      <c r="A9" s="130">
        <v>2</v>
      </c>
      <c r="B9" s="134" t="s">
        <v>16</v>
      </c>
      <c r="C9" s="131" t="s">
        <v>174</v>
      </c>
      <c r="E9" s="135" t="s">
        <v>17</v>
      </c>
      <c r="F9" s="131"/>
      <c r="G9" s="131"/>
      <c r="K9" s="135" t="s">
        <v>504</v>
      </c>
      <c r="L9" s="131" t="s">
        <v>174</v>
      </c>
    </row>
    <row r="10" spans="1:15" x14ac:dyDescent="0.2">
      <c r="A10" s="130">
        <v>1</v>
      </c>
      <c r="B10" s="134" t="s">
        <v>68</v>
      </c>
      <c r="C10" s="131" t="s">
        <v>174</v>
      </c>
      <c r="D10" s="130">
        <v>0</v>
      </c>
      <c r="E10" s="135" t="s">
        <v>503</v>
      </c>
      <c r="K10" s="135" t="s">
        <v>531</v>
      </c>
    </row>
    <row r="11" spans="1:15" ht="25.5" x14ac:dyDescent="0.2">
      <c r="B11" s="134" t="s">
        <v>555</v>
      </c>
      <c r="C11" s="131" t="s">
        <v>174</v>
      </c>
      <c r="D11" s="130">
        <v>2</v>
      </c>
      <c r="E11" s="135" t="s">
        <v>350</v>
      </c>
      <c r="F11" s="131" t="s">
        <v>174</v>
      </c>
      <c r="K11" s="135" t="s">
        <v>553</v>
      </c>
      <c r="L11" s="130" t="s">
        <v>174</v>
      </c>
    </row>
    <row r="12" spans="1:15" ht="24.75" customHeight="1" x14ac:dyDescent="0.2">
      <c r="B12" s="134" t="s">
        <v>556</v>
      </c>
      <c r="C12" s="131" t="s">
        <v>174</v>
      </c>
      <c r="D12" s="130">
        <v>4</v>
      </c>
      <c r="E12" s="135" t="s">
        <v>532</v>
      </c>
      <c r="K12" s="135" t="s">
        <v>554</v>
      </c>
      <c r="L12" s="130" t="s">
        <v>174</v>
      </c>
    </row>
    <row r="13" spans="1:15" x14ac:dyDescent="0.2">
      <c r="B13" s="135" t="s">
        <v>454</v>
      </c>
      <c r="C13" s="131"/>
      <c r="E13" s="135" t="s">
        <v>552</v>
      </c>
      <c r="K13" s="135" t="s">
        <v>550</v>
      </c>
      <c r="L13" s="131" t="s">
        <v>174</v>
      </c>
    </row>
    <row r="14" spans="1:15" x14ac:dyDescent="0.2">
      <c r="A14" s="130">
        <v>2</v>
      </c>
      <c r="B14" s="134" t="s">
        <v>17</v>
      </c>
      <c r="C14" s="130" t="s">
        <v>174</v>
      </c>
    </row>
    <row r="15" spans="1:15" x14ac:dyDescent="0.2">
      <c r="A15" s="130">
        <v>2</v>
      </c>
      <c r="B15" s="134" t="s">
        <v>18</v>
      </c>
      <c r="C15" s="130" t="s">
        <v>174</v>
      </c>
    </row>
    <row r="16" spans="1:15" ht="25.5" x14ac:dyDescent="0.2">
      <c r="B16" s="135" t="s">
        <v>19</v>
      </c>
      <c r="C16" s="131"/>
    </row>
    <row r="17" spans="1:16" x14ac:dyDescent="0.2">
      <c r="A17" s="130">
        <v>0.5</v>
      </c>
      <c r="B17" s="135" t="s">
        <v>22</v>
      </c>
      <c r="C17" s="131"/>
    </row>
    <row r="19" spans="1:16" x14ac:dyDescent="0.2">
      <c r="O19" s="95"/>
    </row>
    <row r="20" spans="1:16" x14ac:dyDescent="0.2">
      <c r="P20" s="52"/>
    </row>
    <row r="21" spans="1:16" ht="12" customHeight="1" x14ac:dyDescent="0.2">
      <c r="P21" s="52"/>
    </row>
    <row r="22" spans="1:16" s="116" customFormat="1" ht="24.75" customHeight="1" x14ac:dyDescent="0.2">
      <c r="A22" s="137" t="s">
        <v>456</v>
      </c>
      <c r="B22" s="133"/>
      <c r="C22" s="129"/>
      <c r="D22" s="137" t="s">
        <v>458</v>
      </c>
      <c r="E22" s="133"/>
      <c r="F22" s="129"/>
      <c r="G22" s="137" t="s">
        <v>455</v>
      </c>
      <c r="H22" s="133"/>
      <c r="I22" s="129"/>
      <c r="J22" s="137" t="s">
        <v>457</v>
      </c>
      <c r="K22" s="133"/>
      <c r="L22" s="129"/>
      <c r="P22" s="117"/>
    </row>
    <row r="23" spans="1:16" x14ac:dyDescent="0.2">
      <c r="B23" s="139" t="s">
        <v>148</v>
      </c>
      <c r="C23" s="131" t="s">
        <v>174</v>
      </c>
      <c r="E23" s="134" t="s">
        <v>150</v>
      </c>
      <c r="F23" s="131"/>
      <c r="G23" s="130">
        <v>4</v>
      </c>
      <c r="H23" s="134" t="s">
        <v>149</v>
      </c>
      <c r="I23" s="130" t="s">
        <v>174</v>
      </c>
      <c r="J23" s="130">
        <v>4</v>
      </c>
      <c r="K23" s="134" t="s">
        <v>20</v>
      </c>
      <c r="L23" s="130" t="s">
        <v>174</v>
      </c>
      <c r="P23" s="52"/>
    </row>
    <row r="24" spans="1:16" x14ac:dyDescent="0.2">
      <c r="B24" s="134" t="s">
        <v>28</v>
      </c>
      <c r="C24" s="131"/>
      <c r="E24" s="134" t="s">
        <v>211</v>
      </c>
      <c r="G24" s="130">
        <v>8</v>
      </c>
      <c r="H24" s="134" t="s">
        <v>35</v>
      </c>
      <c r="I24" s="130" t="s">
        <v>174</v>
      </c>
      <c r="J24" s="131">
        <v>6</v>
      </c>
      <c r="K24" s="135" t="s">
        <v>23</v>
      </c>
      <c r="L24" s="130" t="s">
        <v>174</v>
      </c>
      <c r="P24" s="52"/>
    </row>
    <row r="25" spans="1:16" x14ac:dyDescent="0.2">
      <c r="B25" s="134" t="s">
        <v>29</v>
      </c>
      <c r="E25" s="134" t="s">
        <v>25</v>
      </c>
      <c r="F25" s="131" t="s">
        <v>174</v>
      </c>
      <c r="J25" s="130">
        <v>1</v>
      </c>
      <c r="K25" s="134" t="s">
        <v>24</v>
      </c>
      <c r="L25" s="130" t="s">
        <v>174</v>
      </c>
      <c r="P25" s="52"/>
    </row>
    <row r="26" spans="1:16" x14ac:dyDescent="0.2">
      <c r="B26" s="134" t="s">
        <v>30</v>
      </c>
      <c r="C26" s="131"/>
      <c r="D26" s="130">
        <v>0.5</v>
      </c>
      <c r="E26" s="134" t="s">
        <v>26</v>
      </c>
      <c r="F26" s="131" t="s">
        <v>174</v>
      </c>
      <c r="J26" s="131">
        <v>48</v>
      </c>
      <c r="K26" s="139" t="s">
        <v>505</v>
      </c>
      <c r="L26" s="130" t="s">
        <v>174</v>
      </c>
      <c r="P26" s="52"/>
    </row>
    <row r="27" spans="1:16" ht="25.5" x14ac:dyDescent="0.2">
      <c r="B27" s="134" t="s">
        <v>145</v>
      </c>
      <c r="C27" s="130" t="s">
        <v>174</v>
      </c>
      <c r="E27" s="134" t="s">
        <v>27</v>
      </c>
      <c r="F27" s="131" t="s">
        <v>174</v>
      </c>
      <c r="K27" s="139" t="s">
        <v>464</v>
      </c>
      <c r="P27" s="52"/>
    </row>
    <row r="28" spans="1:16" x14ac:dyDescent="0.2">
      <c r="B28" s="134" t="s">
        <v>31</v>
      </c>
      <c r="C28" s="131" t="s">
        <v>174</v>
      </c>
      <c r="E28" s="134" t="s">
        <v>34</v>
      </c>
      <c r="F28" s="131" t="s">
        <v>174</v>
      </c>
      <c r="J28" s="130">
        <v>2</v>
      </c>
      <c r="K28" s="135" t="s">
        <v>510</v>
      </c>
      <c r="L28" s="130" t="s">
        <v>174</v>
      </c>
      <c r="P28" s="52"/>
    </row>
    <row r="29" spans="1:16" x14ac:dyDescent="0.2">
      <c r="B29" s="134" t="s">
        <v>32</v>
      </c>
      <c r="C29" s="131" t="s">
        <v>174</v>
      </c>
      <c r="E29" s="134" t="s">
        <v>202</v>
      </c>
      <c r="F29" s="131"/>
      <c r="K29" s="139" t="s">
        <v>551</v>
      </c>
      <c r="L29" s="130" t="s">
        <v>174</v>
      </c>
      <c r="P29" s="52"/>
    </row>
    <row r="30" spans="1:16" x14ac:dyDescent="0.2">
      <c r="B30" s="134" t="s">
        <v>33</v>
      </c>
      <c r="C30" s="131" t="s">
        <v>174</v>
      </c>
      <c r="P30" s="52"/>
    </row>
    <row r="31" spans="1:16" x14ac:dyDescent="0.2">
      <c r="B31" s="134" t="s">
        <v>201</v>
      </c>
      <c r="C31" s="131"/>
      <c r="P31" s="52"/>
    </row>
    <row r="32" spans="1:16" x14ac:dyDescent="0.2">
      <c r="B32" s="134" t="s">
        <v>146</v>
      </c>
      <c r="C32" s="131" t="s">
        <v>174</v>
      </c>
    </row>
    <row r="33" spans="1:3" x14ac:dyDescent="0.2">
      <c r="B33" s="134" t="s">
        <v>147</v>
      </c>
      <c r="C33" s="131" t="s">
        <v>174</v>
      </c>
    </row>
    <row r="34" spans="1:3" x14ac:dyDescent="0.2">
      <c r="B34" s="134" t="s">
        <v>443</v>
      </c>
      <c r="C34" s="131" t="s">
        <v>174</v>
      </c>
    </row>
    <row r="35" spans="1:3" x14ac:dyDescent="0.2">
      <c r="B35" s="134" t="s">
        <v>444</v>
      </c>
      <c r="C35" s="131"/>
    </row>
    <row r="36" spans="1:3" x14ac:dyDescent="0.2">
      <c r="B36" s="134" t="s">
        <v>445</v>
      </c>
      <c r="C36" s="131" t="s">
        <v>174</v>
      </c>
    </row>
    <row r="37" spans="1:3" x14ac:dyDescent="0.2">
      <c r="B37" s="135" t="s">
        <v>462</v>
      </c>
      <c r="C37" s="131" t="s">
        <v>174</v>
      </c>
    </row>
    <row r="41" spans="1:3" x14ac:dyDescent="0.2">
      <c r="A41" s="130" t="s">
        <v>69</v>
      </c>
    </row>
    <row r="42" spans="1:3" x14ac:dyDescent="0.2">
      <c r="B42" s="136" t="s">
        <v>70</v>
      </c>
    </row>
    <row r="43" spans="1:3" x14ac:dyDescent="0.2">
      <c r="A43" s="130" t="s">
        <v>71</v>
      </c>
      <c r="B43" s="136" t="s">
        <v>72</v>
      </c>
    </row>
    <row r="44" spans="1:3" x14ac:dyDescent="0.2">
      <c r="B44" s="136" t="s">
        <v>70</v>
      </c>
    </row>
    <row r="45" spans="1:3" x14ac:dyDescent="0.2">
      <c r="A45" s="130" t="s">
        <v>73</v>
      </c>
      <c r="B45" s="136" t="s">
        <v>72</v>
      </c>
    </row>
    <row r="46" spans="1:3" x14ac:dyDescent="0.2">
      <c r="B46" s="136" t="s">
        <v>70</v>
      </c>
    </row>
    <row r="47" spans="1:3" x14ac:dyDescent="0.2">
      <c r="A47" s="130" t="s">
        <v>74</v>
      </c>
      <c r="B47" s="136" t="s">
        <v>72</v>
      </c>
    </row>
    <row r="48" spans="1:3" x14ac:dyDescent="0.2">
      <c r="B48" s="136" t="s">
        <v>70</v>
      </c>
    </row>
    <row r="49" spans="1:2" x14ac:dyDescent="0.2">
      <c r="A49" s="130" t="s">
        <v>75</v>
      </c>
      <c r="B49" s="136" t="s">
        <v>72</v>
      </c>
    </row>
    <row r="50" spans="1:2" x14ac:dyDescent="0.2">
      <c r="B50" s="136" t="s">
        <v>70</v>
      </c>
    </row>
    <row r="51" spans="1:2" x14ac:dyDescent="0.2">
      <c r="A51" s="130" t="s">
        <v>76</v>
      </c>
      <c r="B51" s="136" t="s">
        <v>72</v>
      </c>
    </row>
    <row r="52" spans="1:2" x14ac:dyDescent="0.2">
      <c r="B52" s="136" t="s">
        <v>70</v>
      </c>
    </row>
    <row r="53" spans="1:2" x14ac:dyDescent="0.2">
      <c r="A53" s="130" t="s">
        <v>77</v>
      </c>
      <c r="B53" s="136" t="s">
        <v>72</v>
      </c>
    </row>
    <row r="54" spans="1:2" x14ac:dyDescent="0.2">
      <c r="B54" s="136" t="s">
        <v>70</v>
      </c>
    </row>
    <row r="55" spans="1:2" x14ac:dyDescent="0.2">
      <c r="A55" s="130" t="s">
        <v>69</v>
      </c>
      <c r="B55" s="136" t="s">
        <v>72</v>
      </c>
    </row>
    <row r="56" spans="1:2" x14ac:dyDescent="0.2">
      <c r="B56" s="136" t="s">
        <v>70</v>
      </c>
    </row>
    <row r="57" spans="1:2" x14ac:dyDescent="0.2">
      <c r="A57" s="130" t="s">
        <v>71</v>
      </c>
      <c r="B57" s="136" t="s">
        <v>72</v>
      </c>
    </row>
    <row r="58" spans="1:2" x14ac:dyDescent="0.2">
      <c r="B58" s="136" t="s">
        <v>70</v>
      </c>
    </row>
    <row r="59" spans="1:2" x14ac:dyDescent="0.2">
      <c r="A59" s="130" t="s">
        <v>73</v>
      </c>
      <c r="B59" s="136" t="s">
        <v>72</v>
      </c>
    </row>
    <row r="60" spans="1:2" x14ac:dyDescent="0.2">
      <c r="B60" s="136" t="s">
        <v>70</v>
      </c>
    </row>
    <row r="61" spans="1:2" x14ac:dyDescent="0.2">
      <c r="A61" s="130" t="s">
        <v>74</v>
      </c>
      <c r="B61" s="136" t="s">
        <v>72</v>
      </c>
    </row>
    <row r="62" spans="1:2" x14ac:dyDescent="0.2">
      <c r="B62" s="136" t="s">
        <v>70</v>
      </c>
    </row>
    <row r="63" spans="1:2" x14ac:dyDescent="0.2">
      <c r="A63" s="130" t="s">
        <v>75</v>
      </c>
      <c r="B63" s="136" t="s">
        <v>72</v>
      </c>
    </row>
    <row r="64" spans="1:2" x14ac:dyDescent="0.2">
      <c r="B64" s="136" t="s">
        <v>70</v>
      </c>
    </row>
    <row r="65" spans="1:2" x14ac:dyDescent="0.2">
      <c r="A65" s="130" t="s">
        <v>76</v>
      </c>
      <c r="B65" s="136" t="s">
        <v>72</v>
      </c>
    </row>
    <row r="66" spans="1:2" x14ac:dyDescent="0.2">
      <c r="B66" s="136" t="s">
        <v>70</v>
      </c>
    </row>
    <row r="67" spans="1:2" x14ac:dyDescent="0.2">
      <c r="A67" s="130" t="s">
        <v>77</v>
      </c>
      <c r="B67" s="136" t="s">
        <v>72</v>
      </c>
    </row>
    <row r="68" spans="1:2" x14ac:dyDescent="0.2">
      <c r="B68" s="136" t="s">
        <v>70</v>
      </c>
    </row>
  </sheetData>
  <phoneticPr fontId="1" type="noConversion"/>
  <pageMargins left="0.31" right="0.34" top="0.43" bottom="1" header="0.4921259845" footer="0.4921259845"/>
  <pageSetup paperSize="9" scale="78" orientation="landscape" horizontalDpi="4294967293" vertic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7" sqref="B7"/>
    </sheetView>
  </sheetViews>
  <sheetFormatPr defaultColWidth="11.42578125" defaultRowHeight="12.75" x14ac:dyDescent="0.2"/>
  <cols>
    <col min="1" max="1" width="11.7109375" customWidth="1"/>
    <col min="2" max="2" width="25.5703125" customWidth="1"/>
  </cols>
  <sheetData>
    <row r="1" spans="1:4" s="32" customFormat="1" ht="23.25" x14ac:dyDescent="0.35">
      <c r="A1" s="32" t="s">
        <v>123</v>
      </c>
    </row>
    <row r="3" spans="1:4" x14ac:dyDescent="0.2">
      <c r="B3" t="s">
        <v>161</v>
      </c>
      <c r="D3" t="s">
        <v>159</v>
      </c>
    </row>
    <row r="5" spans="1:4" x14ac:dyDescent="0.2">
      <c r="B5" s="52"/>
      <c r="D5" s="52" t="s">
        <v>465</v>
      </c>
    </row>
    <row r="6" spans="1:4" x14ac:dyDescent="0.2">
      <c r="B6" t="s">
        <v>154</v>
      </c>
      <c r="D6" t="s">
        <v>498</v>
      </c>
    </row>
    <row r="7" spans="1:4" x14ac:dyDescent="0.2">
      <c r="B7" t="s">
        <v>155</v>
      </c>
    </row>
    <row r="8" spans="1:4" x14ac:dyDescent="0.2">
      <c r="B8" t="s">
        <v>209</v>
      </c>
    </row>
    <row r="9" spans="1:4" x14ac:dyDescent="0.2">
      <c r="A9">
        <v>2</v>
      </c>
      <c r="B9" t="s">
        <v>210</v>
      </c>
    </row>
    <row r="10" spans="1:4" x14ac:dyDescent="0.2">
      <c r="B10" t="s">
        <v>213</v>
      </c>
    </row>
    <row r="11" spans="1:4" x14ac:dyDescent="0.2">
      <c r="B11" t="s">
        <v>85</v>
      </c>
    </row>
    <row r="12" spans="1:4" x14ac:dyDescent="0.2">
      <c r="B12" t="s">
        <v>467</v>
      </c>
    </row>
    <row r="13" spans="1:4" x14ac:dyDescent="0.2">
      <c r="B13" t="s">
        <v>499</v>
      </c>
    </row>
  </sheetData>
  <phoneticPr fontId="1" type="noConversion"/>
  <pageMargins left="0.75" right="0.75" top="1" bottom="1" header="0.4921259845" footer="0.4921259845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3"/>
  <sheetViews>
    <sheetView topLeftCell="A4" workbookViewId="0">
      <selection activeCell="B36" sqref="B36"/>
    </sheetView>
  </sheetViews>
  <sheetFormatPr defaultColWidth="8.85546875" defaultRowHeight="12.75" x14ac:dyDescent="0.2"/>
  <cols>
    <col min="3" max="3" width="40.42578125" customWidth="1"/>
  </cols>
  <sheetData>
    <row r="1" spans="1:4" ht="23.25" x14ac:dyDescent="0.35">
      <c r="A1" s="4" t="s">
        <v>12</v>
      </c>
      <c r="B1" s="4"/>
    </row>
    <row r="3" spans="1:4" x14ac:dyDescent="0.2">
      <c r="C3" s="95" t="s">
        <v>222</v>
      </c>
    </row>
    <row r="4" spans="1:4" x14ac:dyDescent="0.2">
      <c r="C4" s="52" t="s">
        <v>430</v>
      </c>
    </row>
    <row r="5" spans="1:4" x14ac:dyDescent="0.2">
      <c r="C5" t="s">
        <v>223</v>
      </c>
    </row>
    <row r="6" spans="1:4" x14ac:dyDescent="0.2">
      <c r="C6" s="52" t="s">
        <v>431</v>
      </c>
    </row>
    <row r="7" spans="1:4" x14ac:dyDescent="0.2">
      <c r="C7" t="s">
        <v>224</v>
      </c>
    </row>
    <row r="8" spans="1:4" x14ac:dyDescent="0.2">
      <c r="C8" t="s">
        <v>225</v>
      </c>
    </row>
    <row r="9" spans="1:4" x14ac:dyDescent="0.2">
      <c r="C9" t="s">
        <v>226</v>
      </c>
    </row>
    <row r="10" spans="1:4" x14ac:dyDescent="0.2">
      <c r="C10" t="s">
        <v>227</v>
      </c>
    </row>
    <row r="13" spans="1:4" x14ac:dyDescent="0.2">
      <c r="C13" t="s">
        <v>228</v>
      </c>
    </row>
    <row r="15" spans="1:4" x14ac:dyDescent="0.2">
      <c r="C15" s="95" t="s">
        <v>229</v>
      </c>
    </row>
    <row r="16" spans="1:4" x14ac:dyDescent="0.2">
      <c r="C16" s="52" t="s">
        <v>376</v>
      </c>
      <c r="D16" t="s">
        <v>377</v>
      </c>
    </row>
    <row r="17" spans="3:4" x14ac:dyDescent="0.2">
      <c r="C17" s="52" t="s">
        <v>378</v>
      </c>
      <c r="D17" t="s">
        <v>379</v>
      </c>
    </row>
    <row r="18" spans="3:4" x14ac:dyDescent="0.2">
      <c r="C18" s="52" t="s">
        <v>380</v>
      </c>
      <c r="D18" t="s">
        <v>381</v>
      </c>
    </row>
    <row r="19" spans="3:4" x14ac:dyDescent="0.2">
      <c r="C19" s="52" t="s">
        <v>382</v>
      </c>
      <c r="D19" t="s">
        <v>383</v>
      </c>
    </row>
    <row r="21" spans="3:4" x14ac:dyDescent="0.2">
      <c r="C21" s="95" t="s">
        <v>230</v>
      </c>
    </row>
    <row r="22" spans="3:4" x14ac:dyDescent="0.2">
      <c r="C22" s="52" t="s">
        <v>384</v>
      </c>
      <c r="D22" t="s">
        <v>379</v>
      </c>
    </row>
    <row r="23" spans="3:4" x14ac:dyDescent="0.2">
      <c r="C23" s="52" t="s">
        <v>385</v>
      </c>
      <c r="D23" t="s">
        <v>386</v>
      </c>
    </row>
    <row r="24" spans="3:4" x14ac:dyDescent="0.2">
      <c r="C24" s="52" t="s">
        <v>387</v>
      </c>
      <c r="D24" t="s">
        <v>388</v>
      </c>
    </row>
    <row r="25" spans="3:4" x14ac:dyDescent="0.2">
      <c r="C25" s="52" t="s">
        <v>389</v>
      </c>
      <c r="D25" t="s">
        <v>390</v>
      </c>
    </row>
    <row r="26" spans="3:4" x14ac:dyDescent="0.2">
      <c r="C26" s="52" t="s">
        <v>391</v>
      </c>
      <c r="D26" t="s">
        <v>392</v>
      </c>
    </row>
    <row r="27" spans="3:4" x14ac:dyDescent="0.2">
      <c r="C27" s="52" t="s">
        <v>393</v>
      </c>
      <c r="D27" t="s">
        <v>394</v>
      </c>
    </row>
    <row r="28" spans="3:4" x14ac:dyDescent="0.2">
      <c r="C28" s="52" t="s">
        <v>395</v>
      </c>
      <c r="D28" t="s">
        <v>396</v>
      </c>
    </row>
    <row r="29" spans="3:4" x14ac:dyDescent="0.2">
      <c r="C29" s="96" t="s">
        <v>397</v>
      </c>
      <c r="D29" t="s">
        <v>398</v>
      </c>
    </row>
    <row r="31" spans="3:4" x14ac:dyDescent="0.2">
      <c r="C31" s="95" t="s">
        <v>231</v>
      </c>
    </row>
    <row r="32" spans="3:4" x14ac:dyDescent="0.2">
      <c r="C32" s="52" t="s">
        <v>399</v>
      </c>
      <c r="D32" t="s">
        <v>400</v>
      </c>
    </row>
    <row r="33" spans="3:4" x14ac:dyDescent="0.2">
      <c r="C33" s="52" t="s">
        <v>401</v>
      </c>
      <c r="D33" s="52" t="s">
        <v>424</v>
      </c>
    </row>
    <row r="34" spans="3:4" x14ac:dyDescent="0.2">
      <c r="C34" s="52" t="s">
        <v>402</v>
      </c>
      <c r="D34" t="s">
        <v>403</v>
      </c>
    </row>
    <row r="35" spans="3:4" x14ac:dyDescent="0.2">
      <c r="C35" s="52" t="s">
        <v>404</v>
      </c>
      <c r="D35" t="s">
        <v>405</v>
      </c>
    </row>
    <row r="36" spans="3:4" x14ac:dyDescent="0.2">
      <c r="C36" s="52" t="s">
        <v>406</v>
      </c>
      <c r="D36" s="52" t="s">
        <v>422</v>
      </c>
    </row>
    <row r="37" spans="3:4" x14ac:dyDescent="0.2">
      <c r="C37" s="52" t="s">
        <v>407</v>
      </c>
      <c r="D37" t="s">
        <v>408</v>
      </c>
    </row>
    <row r="38" spans="3:4" x14ac:dyDescent="0.2">
      <c r="C38" s="52" t="s">
        <v>409</v>
      </c>
      <c r="D38" s="52" t="s">
        <v>423</v>
      </c>
    </row>
    <row r="40" spans="3:4" x14ac:dyDescent="0.2">
      <c r="C40" s="95" t="s">
        <v>232</v>
      </c>
    </row>
    <row r="41" spans="3:4" x14ac:dyDescent="0.2">
      <c r="C41" s="52" t="s">
        <v>410</v>
      </c>
      <c r="D41" t="s">
        <v>411</v>
      </c>
    </row>
    <row r="42" spans="3:4" x14ac:dyDescent="0.2">
      <c r="C42" s="52" t="s">
        <v>412</v>
      </c>
      <c r="D42" t="s">
        <v>413</v>
      </c>
    </row>
    <row r="43" spans="3:4" x14ac:dyDescent="0.2">
      <c r="C43" s="52" t="s">
        <v>414</v>
      </c>
      <c r="D43" t="s">
        <v>415</v>
      </c>
    </row>
    <row r="44" spans="3:4" x14ac:dyDescent="0.2">
      <c r="C44" s="52" t="s">
        <v>416</v>
      </c>
      <c r="D44" t="s">
        <v>417</v>
      </c>
    </row>
    <row r="45" spans="3:4" x14ac:dyDescent="0.2">
      <c r="C45" s="52" t="s">
        <v>418</v>
      </c>
      <c r="D45" t="s">
        <v>419</v>
      </c>
    </row>
    <row r="46" spans="3:4" x14ac:dyDescent="0.2">
      <c r="C46" s="52" t="s">
        <v>420</v>
      </c>
      <c r="D46" s="52" t="s">
        <v>421</v>
      </c>
    </row>
    <row r="47" spans="3:4" x14ac:dyDescent="0.2">
      <c r="C47" s="52"/>
      <c r="D47" s="52"/>
    </row>
    <row r="49" spans="1:3" x14ac:dyDescent="0.2">
      <c r="C49" s="95" t="s">
        <v>233</v>
      </c>
    </row>
    <row r="50" spans="1:3" x14ac:dyDescent="0.2">
      <c r="C50" t="s">
        <v>234</v>
      </c>
    </row>
    <row r="51" spans="1:3" x14ac:dyDescent="0.2">
      <c r="C51" t="s">
        <v>235</v>
      </c>
    </row>
    <row r="52" spans="1:3" x14ac:dyDescent="0.2">
      <c r="A52">
        <v>3</v>
      </c>
      <c r="C52" t="s">
        <v>236</v>
      </c>
    </row>
    <row r="53" spans="1:3" x14ac:dyDescent="0.2">
      <c r="C53" t="s">
        <v>237</v>
      </c>
    </row>
    <row r="54" spans="1:3" x14ac:dyDescent="0.2">
      <c r="C54" t="s">
        <v>30</v>
      </c>
    </row>
    <row r="55" spans="1:3" x14ac:dyDescent="0.2">
      <c r="C55" t="s">
        <v>238</v>
      </c>
    </row>
    <row r="56" spans="1:3" x14ac:dyDescent="0.2">
      <c r="C56" t="s">
        <v>32</v>
      </c>
    </row>
    <row r="57" spans="1:3" x14ac:dyDescent="0.2">
      <c r="A57">
        <v>1</v>
      </c>
      <c r="C57" t="s">
        <v>239</v>
      </c>
    </row>
    <row r="58" spans="1:3" x14ac:dyDescent="0.2">
      <c r="C58" t="s">
        <v>240</v>
      </c>
    </row>
    <row r="59" spans="1:3" x14ac:dyDescent="0.2">
      <c r="C59" t="s">
        <v>241</v>
      </c>
    </row>
    <row r="60" spans="1:3" x14ac:dyDescent="0.2">
      <c r="C60" t="s">
        <v>242</v>
      </c>
    </row>
    <row r="61" spans="1:3" x14ac:dyDescent="0.2">
      <c r="C61" t="s">
        <v>243</v>
      </c>
    </row>
    <row r="62" spans="1:3" x14ac:dyDescent="0.2">
      <c r="C62" t="s">
        <v>244</v>
      </c>
    </row>
    <row r="63" spans="1:3" x14ac:dyDescent="0.2">
      <c r="A63">
        <v>1</v>
      </c>
      <c r="C63" t="s">
        <v>31</v>
      </c>
    </row>
    <row r="64" spans="1:3" x14ac:dyDescent="0.2">
      <c r="C64" t="s">
        <v>245</v>
      </c>
    </row>
    <row r="65" spans="1:3" x14ac:dyDescent="0.2">
      <c r="C65" s="97" t="s">
        <v>246</v>
      </c>
    </row>
    <row r="66" spans="1:3" x14ac:dyDescent="0.2">
      <c r="A66">
        <v>2</v>
      </c>
      <c r="C66" t="s">
        <v>247</v>
      </c>
    </row>
    <row r="67" spans="1:3" x14ac:dyDescent="0.2">
      <c r="C67" t="s">
        <v>248</v>
      </c>
    </row>
    <row r="69" spans="1:3" x14ac:dyDescent="0.2">
      <c r="C69" s="95" t="s">
        <v>249</v>
      </c>
    </row>
    <row r="70" spans="1:3" x14ac:dyDescent="0.2">
      <c r="C70" t="s">
        <v>250</v>
      </c>
    </row>
    <row r="71" spans="1:3" x14ac:dyDescent="0.2">
      <c r="C71" t="s">
        <v>251</v>
      </c>
    </row>
    <row r="72" spans="1:3" x14ac:dyDescent="0.2">
      <c r="C72" t="s">
        <v>252</v>
      </c>
    </row>
    <row r="73" spans="1:3" x14ac:dyDescent="0.2">
      <c r="C73" t="s">
        <v>253</v>
      </c>
    </row>
    <row r="74" spans="1:3" x14ac:dyDescent="0.2">
      <c r="C74" t="s">
        <v>254</v>
      </c>
    </row>
    <row r="75" spans="1:3" x14ac:dyDescent="0.2">
      <c r="C75" t="s">
        <v>255</v>
      </c>
    </row>
    <row r="76" spans="1:3" x14ac:dyDescent="0.2">
      <c r="C76" t="s">
        <v>256</v>
      </c>
    </row>
    <row r="77" spans="1:3" x14ac:dyDescent="0.2">
      <c r="C77" t="s">
        <v>257</v>
      </c>
    </row>
    <row r="78" spans="1:3" x14ac:dyDescent="0.2">
      <c r="C78" t="s">
        <v>258</v>
      </c>
    </row>
    <row r="79" spans="1:3" x14ac:dyDescent="0.2">
      <c r="C79" t="s">
        <v>259</v>
      </c>
    </row>
    <row r="80" spans="1:3" x14ac:dyDescent="0.2">
      <c r="C80" t="s">
        <v>260</v>
      </c>
    </row>
    <row r="81" spans="1:3" x14ac:dyDescent="0.2">
      <c r="C81" t="s">
        <v>261</v>
      </c>
    </row>
    <row r="82" spans="1:3" x14ac:dyDescent="0.2">
      <c r="C82" t="s">
        <v>262</v>
      </c>
    </row>
    <row r="83" spans="1:3" x14ac:dyDescent="0.2">
      <c r="A83">
        <v>1</v>
      </c>
      <c r="B83" s="52" t="s">
        <v>428</v>
      </c>
      <c r="C83" s="52" t="s">
        <v>425</v>
      </c>
    </row>
    <row r="84" spans="1:3" x14ac:dyDescent="0.2">
      <c r="A84">
        <v>1</v>
      </c>
      <c r="B84" s="52" t="s">
        <v>428</v>
      </c>
      <c r="C84" t="s">
        <v>263</v>
      </c>
    </row>
    <row r="85" spans="1:3" x14ac:dyDescent="0.2">
      <c r="A85">
        <v>2</v>
      </c>
      <c r="C85" t="s">
        <v>264</v>
      </c>
    </row>
    <row r="86" spans="1:3" x14ac:dyDescent="0.2">
      <c r="C86" t="s">
        <v>265</v>
      </c>
    </row>
    <row r="87" spans="1:3" x14ac:dyDescent="0.2">
      <c r="C87" t="s">
        <v>266</v>
      </c>
    </row>
    <row r="88" spans="1:3" x14ac:dyDescent="0.2">
      <c r="C88" t="s">
        <v>267</v>
      </c>
    </row>
    <row r="89" spans="1:3" x14ac:dyDescent="0.2">
      <c r="C89" t="s">
        <v>268</v>
      </c>
    </row>
    <row r="90" spans="1:3" x14ac:dyDescent="0.2">
      <c r="C90" t="s">
        <v>269</v>
      </c>
    </row>
    <row r="91" spans="1:3" x14ac:dyDescent="0.2">
      <c r="C91" t="s">
        <v>270</v>
      </c>
    </row>
    <row r="92" spans="1:3" x14ac:dyDescent="0.2">
      <c r="C92" t="s">
        <v>271</v>
      </c>
    </row>
    <row r="93" spans="1:3" x14ac:dyDescent="0.2">
      <c r="C93" t="s">
        <v>272</v>
      </c>
    </row>
    <row r="95" spans="1:3" x14ac:dyDescent="0.2">
      <c r="C95" s="95" t="s">
        <v>273</v>
      </c>
    </row>
    <row r="96" spans="1:3" x14ac:dyDescent="0.2">
      <c r="A96">
        <v>1</v>
      </c>
      <c r="C96" s="52" t="s">
        <v>432</v>
      </c>
    </row>
    <row r="97" spans="1:3" x14ac:dyDescent="0.2">
      <c r="A97">
        <v>1</v>
      </c>
      <c r="C97" t="s">
        <v>274</v>
      </c>
    </row>
    <row r="98" spans="1:3" x14ac:dyDescent="0.2">
      <c r="C98" t="s">
        <v>275</v>
      </c>
    </row>
    <row r="99" spans="1:3" x14ac:dyDescent="0.2">
      <c r="C99" t="s">
        <v>276</v>
      </c>
    </row>
    <row r="100" spans="1:3" x14ac:dyDescent="0.2">
      <c r="A100">
        <v>1</v>
      </c>
      <c r="C100" t="s">
        <v>277</v>
      </c>
    </row>
    <row r="101" spans="1:3" x14ac:dyDescent="0.2">
      <c r="A101">
        <v>1</v>
      </c>
      <c r="C101" t="s">
        <v>278</v>
      </c>
    </row>
    <row r="102" spans="1:3" x14ac:dyDescent="0.2">
      <c r="C102" t="s">
        <v>279</v>
      </c>
    </row>
    <row r="103" spans="1:3" x14ac:dyDescent="0.2">
      <c r="C103" t="s">
        <v>280</v>
      </c>
    </row>
    <row r="104" spans="1:3" x14ac:dyDescent="0.2">
      <c r="C104" t="s">
        <v>281</v>
      </c>
    </row>
    <row r="105" spans="1:3" x14ac:dyDescent="0.2">
      <c r="C105" t="s">
        <v>282</v>
      </c>
    </row>
    <row r="106" spans="1:3" x14ac:dyDescent="0.2">
      <c r="C106" t="s">
        <v>283</v>
      </c>
    </row>
    <row r="107" spans="1:3" x14ac:dyDescent="0.2">
      <c r="C107" t="s">
        <v>284</v>
      </c>
    </row>
    <row r="108" spans="1:3" x14ac:dyDescent="0.2">
      <c r="C108" t="s">
        <v>285</v>
      </c>
    </row>
    <row r="109" spans="1:3" x14ac:dyDescent="0.2">
      <c r="C109" t="s">
        <v>286</v>
      </c>
    </row>
    <row r="110" spans="1:3" x14ac:dyDescent="0.2">
      <c r="C110" t="s">
        <v>287</v>
      </c>
    </row>
    <row r="111" spans="1:3" x14ac:dyDescent="0.2">
      <c r="C111" t="s">
        <v>288</v>
      </c>
    </row>
    <row r="113" spans="1:3" x14ac:dyDescent="0.2">
      <c r="C113" s="95" t="s">
        <v>289</v>
      </c>
    </row>
    <row r="114" spans="1:3" x14ac:dyDescent="0.2">
      <c r="C114" t="s">
        <v>290</v>
      </c>
    </row>
    <row r="115" spans="1:3" x14ac:dyDescent="0.2">
      <c r="A115">
        <v>1</v>
      </c>
      <c r="B115" s="52" t="s">
        <v>428</v>
      </c>
      <c r="C115" s="52" t="s">
        <v>427</v>
      </c>
    </row>
    <row r="116" spans="1:3" x14ac:dyDescent="0.2">
      <c r="C116" t="s">
        <v>291</v>
      </c>
    </row>
    <row r="117" spans="1:3" x14ac:dyDescent="0.2">
      <c r="C117" t="s">
        <v>292</v>
      </c>
    </row>
    <row r="118" spans="1:3" x14ac:dyDescent="0.2">
      <c r="C118" t="s">
        <v>293</v>
      </c>
    </row>
    <row r="119" spans="1:3" x14ac:dyDescent="0.2">
      <c r="C119" t="s">
        <v>294</v>
      </c>
    </row>
    <row r="120" spans="1:3" x14ac:dyDescent="0.2">
      <c r="C120" t="s">
        <v>25</v>
      </c>
    </row>
    <row r="121" spans="1:3" x14ac:dyDescent="0.2">
      <c r="C121" t="s">
        <v>295</v>
      </c>
    </row>
    <row r="122" spans="1:3" x14ac:dyDescent="0.2">
      <c r="C122" t="s">
        <v>296</v>
      </c>
    </row>
    <row r="123" spans="1:3" x14ac:dyDescent="0.2">
      <c r="A123">
        <v>10</v>
      </c>
      <c r="B123" s="52" t="s">
        <v>429</v>
      </c>
      <c r="C123" t="s">
        <v>15</v>
      </c>
    </row>
    <row r="124" spans="1:3" x14ac:dyDescent="0.2">
      <c r="C124" t="s">
        <v>297</v>
      </c>
    </row>
    <row r="125" spans="1:3" x14ac:dyDescent="0.2">
      <c r="C125" t="s">
        <v>298</v>
      </c>
    </row>
    <row r="127" spans="1:3" x14ac:dyDescent="0.2">
      <c r="C127" s="95" t="s">
        <v>299</v>
      </c>
    </row>
    <row r="128" spans="1:3" x14ac:dyDescent="0.2">
      <c r="C128" t="s">
        <v>300</v>
      </c>
    </row>
    <row r="129" spans="1:3" x14ac:dyDescent="0.2">
      <c r="C129" t="s">
        <v>301</v>
      </c>
    </row>
    <row r="130" spans="1:3" x14ac:dyDescent="0.2">
      <c r="C130" t="s">
        <v>302</v>
      </c>
    </row>
    <row r="131" spans="1:3" x14ac:dyDescent="0.2">
      <c r="C131" t="s">
        <v>303</v>
      </c>
    </row>
    <row r="132" spans="1:3" x14ac:dyDescent="0.2">
      <c r="C132" t="s">
        <v>304</v>
      </c>
    </row>
    <row r="133" spans="1:3" x14ac:dyDescent="0.2">
      <c r="C133" t="s">
        <v>305</v>
      </c>
    </row>
    <row r="135" spans="1:3" x14ac:dyDescent="0.2">
      <c r="C135" s="95" t="s">
        <v>306</v>
      </c>
    </row>
    <row r="137" spans="1:3" x14ac:dyDescent="0.2">
      <c r="C137" s="95" t="s">
        <v>307</v>
      </c>
    </row>
    <row r="138" spans="1:3" x14ac:dyDescent="0.2">
      <c r="A138">
        <v>4</v>
      </c>
      <c r="B138" s="52" t="s">
        <v>428</v>
      </c>
      <c r="C138" t="s">
        <v>308</v>
      </c>
    </row>
    <row r="139" spans="1:3" x14ac:dyDescent="0.2">
      <c r="C139" t="s">
        <v>309</v>
      </c>
    </row>
    <row r="140" spans="1:3" x14ac:dyDescent="0.2">
      <c r="A140">
        <v>1</v>
      </c>
      <c r="B140" s="52" t="s">
        <v>428</v>
      </c>
      <c r="C140" t="s">
        <v>310</v>
      </c>
    </row>
    <row r="141" spans="1:3" x14ac:dyDescent="0.2">
      <c r="C141" t="s">
        <v>311</v>
      </c>
    </row>
    <row r="142" spans="1:3" x14ac:dyDescent="0.2">
      <c r="C142" t="s">
        <v>312</v>
      </c>
    </row>
    <row r="143" spans="1:3" x14ac:dyDescent="0.2">
      <c r="C143" t="s">
        <v>313</v>
      </c>
    </row>
    <row r="144" spans="1:3" x14ac:dyDescent="0.2">
      <c r="C144" s="52" t="s">
        <v>426</v>
      </c>
    </row>
    <row r="146" spans="1:3" x14ac:dyDescent="0.2">
      <c r="C146" s="95" t="s">
        <v>314</v>
      </c>
    </row>
    <row r="147" spans="1:3" x14ac:dyDescent="0.2">
      <c r="C147" t="s">
        <v>315</v>
      </c>
    </row>
    <row r="148" spans="1:3" x14ac:dyDescent="0.2">
      <c r="A148">
        <v>2</v>
      </c>
      <c r="B148" s="52" t="s">
        <v>428</v>
      </c>
      <c r="C148" t="s">
        <v>17</v>
      </c>
    </row>
    <row r="149" spans="1:3" x14ac:dyDescent="0.2">
      <c r="A149">
        <v>1</v>
      </c>
      <c r="C149" t="s">
        <v>316</v>
      </c>
    </row>
    <row r="150" spans="1:3" x14ac:dyDescent="0.2">
      <c r="C150" t="s">
        <v>317</v>
      </c>
    </row>
    <row r="151" spans="1:3" x14ac:dyDescent="0.2">
      <c r="A151">
        <v>1</v>
      </c>
      <c r="C151" t="s">
        <v>22</v>
      </c>
    </row>
    <row r="153" spans="1:3" x14ac:dyDescent="0.2">
      <c r="A153">
        <v>1</v>
      </c>
      <c r="C153" t="s">
        <v>318</v>
      </c>
    </row>
    <row r="154" spans="1:3" x14ac:dyDescent="0.2">
      <c r="C154" t="s">
        <v>319</v>
      </c>
    </row>
    <row r="155" spans="1:3" x14ac:dyDescent="0.2">
      <c r="A155">
        <v>3</v>
      </c>
      <c r="B155" s="52" t="s">
        <v>428</v>
      </c>
      <c r="C155" t="s">
        <v>320</v>
      </c>
    </row>
    <row r="156" spans="1:3" x14ac:dyDescent="0.2">
      <c r="C156" t="s">
        <v>321</v>
      </c>
    </row>
    <row r="157" spans="1:3" x14ac:dyDescent="0.2">
      <c r="C157" t="s">
        <v>322</v>
      </c>
    </row>
    <row r="158" spans="1:3" x14ac:dyDescent="0.2">
      <c r="A158">
        <v>2</v>
      </c>
      <c r="C158" t="s">
        <v>323</v>
      </c>
    </row>
    <row r="159" spans="1:3" x14ac:dyDescent="0.2">
      <c r="C159" t="s">
        <v>324</v>
      </c>
    </row>
    <row r="160" spans="1:3" x14ac:dyDescent="0.2">
      <c r="C160" t="s">
        <v>325</v>
      </c>
    </row>
    <row r="161" spans="1:3" x14ac:dyDescent="0.2">
      <c r="C161" t="s">
        <v>326</v>
      </c>
    </row>
    <row r="162" spans="1:3" x14ac:dyDescent="0.2">
      <c r="C162" s="52"/>
    </row>
    <row r="164" spans="1:3" x14ac:dyDescent="0.2">
      <c r="C164" s="95" t="s">
        <v>327</v>
      </c>
    </row>
    <row r="165" spans="1:3" x14ac:dyDescent="0.2">
      <c r="A165">
        <v>3</v>
      </c>
      <c r="C165" t="s">
        <v>328</v>
      </c>
    </row>
    <row r="166" spans="1:3" x14ac:dyDescent="0.2">
      <c r="C166" t="s">
        <v>329</v>
      </c>
    </row>
    <row r="167" spans="1:3" x14ac:dyDescent="0.2">
      <c r="A167">
        <v>2</v>
      </c>
      <c r="C167" t="s">
        <v>330</v>
      </c>
    </row>
    <row r="168" spans="1:3" x14ac:dyDescent="0.2">
      <c r="A168">
        <v>1</v>
      </c>
      <c r="C168" t="s">
        <v>331</v>
      </c>
    </row>
    <row r="170" spans="1:3" x14ac:dyDescent="0.2">
      <c r="C170" s="95" t="s">
        <v>332</v>
      </c>
    </row>
    <row r="172" spans="1:3" x14ac:dyDescent="0.2">
      <c r="C172" s="95" t="s">
        <v>333</v>
      </c>
    </row>
    <row r="173" spans="1:3" x14ac:dyDescent="0.2">
      <c r="C173" t="s">
        <v>334</v>
      </c>
    </row>
    <row r="174" spans="1:3" x14ac:dyDescent="0.2">
      <c r="C174" t="s">
        <v>335</v>
      </c>
    </row>
    <row r="175" spans="1:3" x14ac:dyDescent="0.2">
      <c r="C175" t="s">
        <v>336</v>
      </c>
    </row>
    <row r="176" spans="1:3" x14ac:dyDescent="0.2">
      <c r="C176" t="s">
        <v>337</v>
      </c>
    </row>
    <row r="177" spans="1:3" x14ac:dyDescent="0.2">
      <c r="C177" t="s">
        <v>338</v>
      </c>
    </row>
    <row r="179" spans="1:3" x14ac:dyDescent="0.2">
      <c r="C179" s="95" t="s">
        <v>307</v>
      </c>
    </row>
    <row r="180" spans="1:3" x14ac:dyDescent="0.2">
      <c r="C180" t="s">
        <v>339</v>
      </c>
    </row>
    <row r="181" spans="1:3" x14ac:dyDescent="0.2">
      <c r="C181" t="s">
        <v>340</v>
      </c>
    </row>
    <row r="182" spans="1:3" x14ac:dyDescent="0.2">
      <c r="A182">
        <v>2</v>
      </c>
      <c r="B182" t="s">
        <v>435</v>
      </c>
      <c r="C182" t="s">
        <v>341</v>
      </c>
    </row>
    <row r="183" spans="1:3" x14ac:dyDescent="0.2">
      <c r="C183" t="s">
        <v>342</v>
      </c>
    </row>
    <row r="184" spans="1:3" x14ac:dyDescent="0.2">
      <c r="C184" t="s">
        <v>343</v>
      </c>
    </row>
    <row r="185" spans="1:3" x14ac:dyDescent="0.2">
      <c r="C185" t="s">
        <v>344</v>
      </c>
    </row>
    <row r="186" spans="1:3" x14ac:dyDescent="0.2">
      <c r="C186" t="s">
        <v>312</v>
      </c>
    </row>
    <row r="188" spans="1:3" x14ac:dyDescent="0.2">
      <c r="C188" s="95" t="s">
        <v>345</v>
      </c>
    </row>
    <row r="189" spans="1:3" x14ac:dyDescent="0.2">
      <c r="A189">
        <v>8</v>
      </c>
      <c r="C189" s="52" t="s">
        <v>433</v>
      </c>
    </row>
    <row r="190" spans="1:3" x14ac:dyDescent="0.2">
      <c r="C190" t="s">
        <v>346</v>
      </c>
    </row>
    <row r="191" spans="1:3" x14ac:dyDescent="0.2">
      <c r="C191" t="s">
        <v>347</v>
      </c>
    </row>
    <row r="192" spans="1:3" x14ac:dyDescent="0.2">
      <c r="A192">
        <v>1.5</v>
      </c>
      <c r="B192" s="52" t="s">
        <v>434</v>
      </c>
      <c r="C192" s="52" t="s">
        <v>348</v>
      </c>
    </row>
    <row r="193" spans="3:3" x14ac:dyDescent="0.2">
      <c r="C193" t="s">
        <v>349</v>
      </c>
    </row>
    <row r="194" spans="3:3" x14ac:dyDescent="0.2">
      <c r="C194" t="s">
        <v>350</v>
      </c>
    </row>
    <row r="196" spans="3:3" x14ac:dyDescent="0.2">
      <c r="C196" s="95" t="s">
        <v>351</v>
      </c>
    </row>
    <row r="197" spans="3:3" x14ac:dyDescent="0.2">
      <c r="C197" t="s">
        <v>352</v>
      </c>
    </row>
    <row r="198" spans="3:3" x14ac:dyDescent="0.2">
      <c r="C198" t="s">
        <v>353</v>
      </c>
    </row>
    <row r="199" spans="3:3" x14ac:dyDescent="0.2">
      <c r="C199" t="s">
        <v>354</v>
      </c>
    </row>
    <row r="200" spans="3:3" x14ac:dyDescent="0.2">
      <c r="C200" t="s">
        <v>355</v>
      </c>
    </row>
    <row r="201" spans="3:3" x14ac:dyDescent="0.2">
      <c r="C201" t="s">
        <v>280</v>
      </c>
    </row>
    <row r="202" spans="3:3" x14ac:dyDescent="0.2">
      <c r="C202" t="s">
        <v>356</v>
      </c>
    </row>
    <row r="203" spans="3:3" x14ac:dyDescent="0.2">
      <c r="C203" t="s">
        <v>357</v>
      </c>
    </row>
    <row r="204" spans="3:3" x14ac:dyDescent="0.2">
      <c r="C204" t="s">
        <v>358</v>
      </c>
    </row>
    <row r="205" spans="3:3" x14ac:dyDescent="0.2">
      <c r="C205" t="s">
        <v>359</v>
      </c>
    </row>
    <row r="206" spans="3:3" x14ac:dyDescent="0.2">
      <c r="C206" t="s">
        <v>360</v>
      </c>
    </row>
    <row r="207" spans="3:3" x14ac:dyDescent="0.2">
      <c r="C207" t="s">
        <v>361</v>
      </c>
    </row>
    <row r="208" spans="3:3" x14ac:dyDescent="0.2">
      <c r="C208" t="s">
        <v>362</v>
      </c>
    </row>
    <row r="210" spans="3:3" x14ac:dyDescent="0.2">
      <c r="C210" s="95" t="s">
        <v>363</v>
      </c>
    </row>
    <row r="212" spans="3:3" x14ac:dyDescent="0.2">
      <c r="C212" t="s">
        <v>364</v>
      </c>
    </row>
    <row r="213" spans="3:3" x14ac:dyDescent="0.2">
      <c r="C213" t="s">
        <v>365</v>
      </c>
    </row>
    <row r="214" spans="3:3" x14ac:dyDescent="0.2">
      <c r="C214" t="s">
        <v>366</v>
      </c>
    </row>
    <row r="215" spans="3:3" x14ac:dyDescent="0.2">
      <c r="C215" t="s">
        <v>367</v>
      </c>
    </row>
    <row r="216" spans="3:3" x14ac:dyDescent="0.2">
      <c r="C216" t="s">
        <v>368</v>
      </c>
    </row>
    <row r="217" spans="3:3" x14ac:dyDescent="0.2">
      <c r="C217" t="s">
        <v>369</v>
      </c>
    </row>
    <row r="218" spans="3:3" x14ac:dyDescent="0.2">
      <c r="C218" t="s">
        <v>370</v>
      </c>
    </row>
    <row r="219" spans="3:3" x14ac:dyDescent="0.2">
      <c r="C219" t="s">
        <v>371</v>
      </c>
    </row>
    <row r="220" spans="3:3" x14ac:dyDescent="0.2">
      <c r="C220" t="s">
        <v>372</v>
      </c>
    </row>
    <row r="221" spans="3:3" x14ac:dyDescent="0.2">
      <c r="C221" t="s">
        <v>373</v>
      </c>
    </row>
    <row r="222" spans="3:3" x14ac:dyDescent="0.2">
      <c r="C222" t="s">
        <v>374</v>
      </c>
    </row>
    <row r="223" spans="3:3" x14ac:dyDescent="0.2">
      <c r="C223" t="s">
        <v>375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workbookViewId="0">
      <selection activeCell="C5" sqref="C5"/>
    </sheetView>
  </sheetViews>
  <sheetFormatPr defaultColWidth="9.140625" defaultRowHeight="12.75" x14ac:dyDescent="0.2"/>
  <cols>
    <col min="1" max="1" width="21.140625" customWidth="1"/>
    <col min="2" max="2" width="13.85546875" bestFit="1" customWidth="1"/>
    <col min="3" max="9" width="10.28515625" bestFit="1" customWidth="1"/>
    <col min="10" max="11" width="10.28515625" customWidth="1"/>
    <col min="12" max="12" width="10.28515625" bestFit="1" customWidth="1"/>
    <col min="13" max="13" width="11.28515625" bestFit="1" customWidth="1"/>
    <col min="14" max="14" width="10.28515625" bestFit="1" customWidth="1"/>
    <col min="15" max="15" width="11.28515625" bestFit="1" customWidth="1"/>
    <col min="16" max="16" width="10.7109375" bestFit="1" customWidth="1"/>
  </cols>
  <sheetData>
    <row r="1" spans="1:14" s="102" customFormat="1" ht="20.25" x14ac:dyDescent="0.3">
      <c r="A1" s="102" t="str">
        <f>CONCATENATE(Toern!A1," ","Fixkosten")</f>
        <v>Törn 2017-07 Fixkosten</v>
      </c>
    </row>
    <row r="3" spans="1:14" x14ac:dyDescent="0.2">
      <c r="A3" s="5" t="s">
        <v>0</v>
      </c>
      <c r="B3" s="53" t="s">
        <v>185</v>
      </c>
      <c r="C3" s="63" t="str">
        <f>IF(Toern!$E$8="x",Toern!A8,"n.n")</f>
        <v>Reinhard</v>
      </c>
      <c r="D3" s="63" t="str">
        <f>IF(Toern!$E$9="x",Toern!A9,"n.n")</f>
        <v>n.n</v>
      </c>
      <c r="E3" s="63" t="str">
        <f>IF(Toern!$E$10="x",Toern!A10,"n.n")</f>
        <v>n.n</v>
      </c>
      <c r="F3" s="63" t="str">
        <f>IF(Toern!$E$11="x",Toern!A11,"n.n")</f>
        <v>n.n</v>
      </c>
      <c r="G3" s="63" t="str">
        <f>IF(Toern!$E$12="x",Toern!A12,"n.n")</f>
        <v>n.n</v>
      </c>
      <c r="H3" s="63" t="str">
        <f>IF(Toern!$E$13="x",Toern!A13,"n.n")</f>
        <v>n.n</v>
      </c>
      <c r="I3" s="63" t="str">
        <f>IF(Toern!$E$14="x",Toern!A14,"n.n")</f>
        <v>n.n</v>
      </c>
      <c r="J3" s="63" t="str">
        <f>IF(Toern!$E$15="x",Toern!A15,"n.n")</f>
        <v>n.n</v>
      </c>
      <c r="K3" s="63" t="str">
        <f>IF(Toern!$E$16="x",Toern!A16,"n.n")</f>
        <v>n.n</v>
      </c>
      <c r="L3" s="63" t="str">
        <f>IF(Toern!$E$17="x",Toern!A17,"n.n")</f>
        <v>n.n</v>
      </c>
      <c r="M3" s="70" t="s">
        <v>190</v>
      </c>
      <c r="N3" s="8">
        <f>COUNTA(Toern!E8:E17)</f>
        <v>1</v>
      </c>
    </row>
    <row r="4" spans="1:14" x14ac:dyDescent="0.2">
      <c r="A4" s="8" t="s">
        <v>446</v>
      </c>
      <c r="B4" s="54"/>
      <c r="C4" s="9">
        <v>1805</v>
      </c>
      <c r="D4" s="9">
        <f>IF(Toern!$E$9="x",$B4/$N$3,0)</f>
        <v>0</v>
      </c>
      <c r="E4" s="9">
        <f>IF(Toern!$E$10="x",$B4/$N$3,0)</f>
        <v>0</v>
      </c>
      <c r="F4" s="9">
        <f>IF(Toern!$E$11="x",$B4/$N$3,0)</f>
        <v>0</v>
      </c>
      <c r="G4" s="9">
        <f>IF(Toern!$E$12="x",$B4/$N$3,0)</f>
        <v>0</v>
      </c>
      <c r="H4" s="9">
        <f>IF(Toern!$E$13="x",$B4/$N$3,0)</f>
        <v>0</v>
      </c>
      <c r="I4" s="9">
        <f>IF(Toern!$E$14="x",$B4/$N$3,0)</f>
        <v>0</v>
      </c>
      <c r="J4" s="9">
        <f>IF(Toern!$E$15="x",$B4/$N$3,0)</f>
        <v>0</v>
      </c>
      <c r="K4" s="9">
        <f>IF(Toern!$E$16="x",$B4/$N$3,0)</f>
        <v>0</v>
      </c>
      <c r="L4" s="9">
        <f>IF(Toern!$E$17="x",$B4/$N$3,0)</f>
        <v>0</v>
      </c>
      <c r="M4" s="58"/>
      <c r="N4" s="8"/>
    </row>
    <row r="5" spans="1:14" x14ac:dyDescent="0.2">
      <c r="A5" s="8" t="s">
        <v>186</v>
      </c>
      <c r="B5" s="54"/>
      <c r="C5" s="9">
        <v>117.3</v>
      </c>
      <c r="D5" s="9">
        <f>IF(Toern!$E$9="x",$B5/$N$3,0)</f>
        <v>0</v>
      </c>
      <c r="E5" s="9">
        <f>IF(Toern!$E$10="x",$B5/$N$3,0)</f>
        <v>0</v>
      </c>
      <c r="F5" s="9">
        <f>IF(Toern!$E$11="x",$B5/$N$3,0)</f>
        <v>0</v>
      </c>
      <c r="G5" s="9">
        <f>IF(Toern!$E$12="x",$B5/$N$3,0)</f>
        <v>0</v>
      </c>
      <c r="H5" s="9">
        <f>IF(Toern!$E$13="x",$B5/$N$3,0)</f>
        <v>0</v>
      </c>
      <c r="I5" s="9">
        <f>IF(Toern!$E$14="x",$B5/$N$3,0)</f>
        <v>0</v>
      </c>
      <c r="J5" s="9">
        <f>IF(Toern!$E$15="x",$B5/$N$3,0)</f>
        <v>0</v>
      </c>
      <c r="K5" s="9">
        <f>IF(Toern!$E$16="x",$B5/$N$3,0)</f>
        <v>0</v>
      </c>
      <c r="L5" s="9">
        <f>IF(Toern!$E$17="x",$B5/$N$3,0)</f>
        <v>0</v>
      </c>
      <c r="M5" s="67"/>
      <c r="N5" s="8"/>
    </row>
    <row r="6" spans="1:14" x14ac:dyDescent="0.2">
      <c r="A6" s="8" t="s">
        <v>158</v>
      </c>
      <c r="B6" s="54"/>
      <c r="C6" s="9"/>
      <c r="D6" s="9"/>
      <c r="E6" s="9"/>
      <c r="F6" s="9"/>
      <c r="G6" s="9"/>
      <c r="H6" s="9"/>
      <c r="I6" s="8"/>
      <c r="J6" s="8"/>
      <c r="K6" s="8"/>
      <c r="L6" s="8"/>
      <c r="M6" s="67"/>
      <c r="N6" s="8"/>
    </row>
    <row r="7" spans="1:14" x14ac:dyDescent="0.2">
      <c r="A7" s="10"/>
      <c r="B7" s="54"/>
      <c r="C7" s="9"/>
      <c r="D7" s="9"/>
      <c r="E7" s="9"/>
      <c r="F7" s="9"/>
      <c r="G7" s="9"/>
      <c r="H7" s="9"/>
      <c r="I7" s="8"/>
      <c r="J7" s="8"/>
      <c r="K7" s="8"/>
      <c r="L7" s="8"/>
      <c r="M7" s="67"/>
      <c r="N7" s="8"/>
    </row>
    <row r="8" spans="1:14" x14ac:dyDescent="0.2">
      <c r="A8" s="62"/>
      <c r="B8" s="54"/>
      <c r="C8" s="9"/>
      <c r="D8" s="9"/>
      <c r="E8" s="9"/>
      <c r="F8" s="9"/>
      <c r="G8" s="9"/>
      <c r="H8" s="9"/>
      <c r="I8" s="9"/>
      <c r="J8" s="9"/>
      <c r="K8" s="9"/>
      <c r="L8" s="9"/>
      <c r="M8" s="67"/>
      <c r="N8" s="8"/>
    </row>
    <row r="9" spans="1:14" x14ac:dyDescent="0.2">
      <c r="A9" s="10"/>
      <c r="B9" s="54"/>
      <c r="C9" s="9"/>
      <c r="D9" s="9"/>
      <c r="E9" s="9"/>
      <c r="F9" s="9"/>
      <c r="G9" s="9"/>
      <c r="H9" s="9"/>
      <c r="I9" s="8"/>
      <c r="J9" s="8"/>
      <c r="K9" s="8"/>
      <c r="L9" s="8"/>
      <c r="M9" s="67"/>
      <c r="N9" s="8"/>
    </row>
    <row r="10" spans="1:14" x14ac:dyDescent="0.2">
      <c r="A10" s="10"/>
      <c r="B10" s="54"/>
      <c r="C10" s="9"/>
      <c r="D10" s="9"/>
      <c r="E10" s="9"/>
      <c r="F10" s="9"/>
      <c r="G10" s="9"/>
      <c r="H10" s="9"/>
      <c r="I10" s="8"/>
      <c r="J10" s="8"/>
      <c r="K10" s="8"/>
      <c r="L10" s="8"/>
      <c r="M10" s="67"/>
      <c r="N10" s="8"/>
    </row>
    <row r="11" spans="1:14" x14ac:dyDescent="0.2">
      <c r="A11" s="10"/>
      <c r="B11" s="54"/>
      <c r="C11" s="9"/>
      <c r="D11" s="9"/>
      <c r="E11" s="9"/>
      <c r="F11" s="9"/>
      <c r="G11" s="9"/>
      <c r="H11" s="9"/>
      <c r="I11" s="8"/>
      <c r="J11" s="8"/>
      <c r="K11" s="8"/>
      <c r="L11" s="8"/>
      <c r="M11" s="67"/>
      <c r="N11" s="8"/>
    </row>
    <row r="12" spans="1:14" x14ac:dyDescent="0.2">
      <c r="A12" s="62"/>
      <c r="B12" s="54"/>
      <c r="C12" s="9"/>
      <c r="D12" s="57"/>
      <c r="E12" s="57"/>
      <c r="F12" s="57"/>
      <c r="G12" s="57"/>
      <c r="H12" s="57"/>
      <c r="I12" s="8"/>
      <c r="J12" s="8"/>
      <c r="K12" s="8"/>
      <c r="L12" s="8"/>
      <c r="M12" s="67"/>
      <c r="N12" s="8"/>
    </row>
    <row r="13" spans="1:14" x14ac:dyDescent="0.2">
      <c r="A13" s="8"/>
      <c r="B13" s="54"/>
      <c r="C13" s="9"/>
      <c r="D13" s="9"/>
      <c r="E13" s="9"/>
      <c r="F13" s="9"/>
      <c r="G13" s="9"/>
      <c r="H13" s="9"/>
      <c r="I13" s="9"/>
      <c r="J13" s="9"/>
      <c r="K13" s="9"/>
      <c r="L13" s="9"/>
      <c r="M13" s="58"/>
      <c r="N13" s="8"/>
    </row>
    <row r="14" spans="1:14" x14ac:dyDescent="0.2">
      <c r="A14" s="8" t="s">
        <v>157</v>
      </c>
      <c r="B14" s="54"/>
      <c r="C14" s="9"/>
      <c r="D14" s="9"/>
      <c r="E14" s="9"/>
      <c r="F14" s="9"/>
      <c r="G14" s="9"/>
      <c r="H14" s="9"/>
      <c r="I14" s="9"/>
      <c r="J14" s="9"/>
      <c r="K14" s="9"/>
      <c r="L14" s="9"/>
      <c r="M14" s="58">
        <f>SUM(C14:L14)</f>
        <v>0</v>
      </c>
      <c r="N14" s="8"/>
    </row>
    <row r="15" spans="1:14" x14ac:dyDescent="0.2">
      <c r="A15" s="8" t="s">
        <v>160</v>
      </c>
      <c r="B15" s="54"/>
      <c r="C15" s="9"/>
      <c r="D15" s="9"/>
      <c r="E15" s="9"/>
      <c r="F15" s="9"/>
      <c r="G15" s="9"/>
      <c r="H15" s="9"/>
      <c r="I15" s="9"/>
      <c r="J15" s="9"/>
      <c r="K15" s="9"/>
      <c r="L15" s="9"/>
      <c r="M15" s="58">
        <f>SUM(C15:L15)</f>
        <v>0</v>
      </c>
      <c r="N15" s="8"/>
    </row>
    <row r="16" spans="1:14" x14ac:dyDescent="0.2">
      <c r="A16" s="8" t="s">
        <v>158</v>
      </c>
      <c r="B16" s="54"/>
      <c r="C16" s="9"/>
      <c r="D16" s="9"/>
      <c r="E16" s="9"/>
      <c r="F16" s="9"/>
      <c r="G16" s="9"/>
      <c r="H16" s="9"/>
      <c r="I16" s="9"/>
      <c r="J16" s="9"/>
      <c r="K16" s="9"/>
      <c r="L16" s="9"/>
      <c r="M16" s="58">
        <f>SUM(C16:L16)</f>
        <v>0</v>
      </c>
      <c r="N16" s="8"/>
    </row>
    <row r="17" spans="1:17" x14ac:dyDescent="0.2">
      <c r="A17" s="46" t="s">
        <v>186</v>
      </c>
      <c r="B17" s="64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>
        <f>SUM(C17:L17)</f>
        <v>0</v>
      </c>
      <c r="N17" s="46"/>
    </row>
    <row r="18" spans="1:17" s="1" customFormat="1" x14ac:dyDescent="0.2">
      <c r="A18" s="8"/>
      <c r="B18" s="54">
        <f t="shared" ref="B18:L18" si="0">SUM(B4:B17)</f>
        <v>0</v>
      </c>
      <c r="C18" s="7">
        <f t="shared" si="0"/>
        <v>1922.3</v>
      </c>
      <c r="D18" s="7">
        <f t="shared" si="0"/>
        <v>0</v>
      </c>
      <c r="E18" s="7">
        <f t="shared" si="0"/>
        <v>0</v>
      </c>
      <c r="F18" s="7">
        <f t="shared" si="0"/>
        <v>0</v>
      </c>
      <c r="G18" s="7">
        <f t="shared" si="0"/>
        <v>0</v>
      </c>
      <c r="H18" s="7">
        <f t="shared" si="0"/>
        <v>0</v>
      </c>
      <c r="I18" s="7">
        <f t="shared" si="0"/>
        <v>0</v>
      </c>
      <c r="J18" s="7">
        <f>SUM(J4:J17)</f>
        <v>0</v>
      </c>
      <c r="K18" s="7">
        <f>SUM(K4:K17)</f>
        <v>0</v>
      </c>
      <c r="L18" s="7">
        <f t="shared" si="0"/>
        <v>0</v>
      </c>
      <c r="M18" s="58">
        <f>SUM(M14:M17)</f>
        <v>0</v>
      </c>
      <c r="N18" s="69">
        <f>M18+B18</f>
        <v>0</v>
      </c>
      <c r="O18" s="71"/>
      <c r="P18" s="31"/>
      <c r="Q18" s="59"/>
    </row>
    <row r="19" spans="1:17" s="1" customFormat="1" x14ac:dyDescent="0.2">
      <c r="A19" s="70" t="s">
        <v>189</v>
      </c>
      <c r="B19" s="57"/>
      <c r="C19" s="57">
        <f>IF(Toern!$E$8="x",$N18/$N$3,0)</f>
        <v>0</v>
      </c>
      <c r="D19" s="57">
        <f>IF(Toern!$E$9="x",$N18/$N$3,0)</f>
        <v>0</v>
      </c>
      <c r="E19" s="57">
        <f>IF(Toern!$E$10="x",$N18/$N$3,0)</f>
        <v>0</v>
      </c>
      <c r="F19" s="57">
        <f>IF(Toern!$E$11="x",$N18/$N$3,0)</f>
        <v>0</v>
      </c>
      <c r="G19" s="57">
        <f>IF(Toern!$E$12="x",$N18/$N$3,0)</f>
        <v>0</v>
      </c>
      <c r="H19" s="57">
        <f>IF(Toern!$E$13="x",$N18/$N$3,0)</f>
        <v>0</v>
      </c>
      <c r="I19" s="57">
        <f>IF(Toern!$E$14="x",$N18/$N$3,0)</f>
        <v>0</v>
      </c>
      <c r="J19" s="57">
        <f>IF(Toern!$E$15="x",$N18/$N$3,0)</f>
        <v>0</v>
      </c>
      <c r="K19" s="57">
        <f>IF(Toern!$E$16="x",$N18/$N$3,0)</f>
        <v>0</v>
      </c>
      <c r="L19" s="57">
        <f>IF(Toern!$E$17="x",$N18/$N$3,0)</f>
        <v>0</v>
      </c>
      <c r="M19" s="57"/>
      <c r="N19" s="57"/>
      <c r="O19" s="60"/>
      <c r="P19" s="31"/>
      <c r="Q19" s="59"/>
    </row>
    <row r="20" spans="1:17" s="1" customFormat="1" x14ac:dyDescent="0.2">
      <c r="A20" s="8"/>
      <c r="B20" s="57"/>
      <c r="C20" s="57">
        <f>SUM(C18:C19)</f>
        <v>1922.3</v>
      </c>
      <c r="D20" s="57">
        <f>SUM(D18:D19)</f>
        <v>0</v>
      </c>
      <c r="E20" s="57">
        <f t="shared" ref="E20:L20" si="1">SUM(E18:E19)</f>
        <v>0</v>
      </c>
      <c r="F20" s="57">
        <f t="shared" si="1"/>
        <v>0</v>
      </c>
      <c r="G20" s="57">
        <f t="shared" si="1"/>
        <v>0</v>
      </c>
      <c r="H20" s="57">
        <f t="shared" si="1"/>
        <v>0</v>
      </c>
      <c r="I20" s="57">
        <f t="shared" si="1"/>
        <v>0</v>
      </c>
      <c r="J20" s="57">
        <f t="shared" si="1"/>
        <v>0</v>
      </c>
      <c r="K20" s="57">
        <f t="shared" si="1"/>
        <v>0</v>
      </c>
      <c r="L20" s="57">
        <f t="shared" si="1"/>
        <v>0</v>
      </c>
      <c r="M20" s="57"/>
      <c r="N20" s="57"/>
      <c r="O20" s="60"/>
      <c r="P20" s="31"/>
      <c r="Q20" s="59"/>
    </row>
  </sheetData>
  <pageMargins left="0.7" right="0.7" top="0.75" bottom="0.75" header="0.3" footer="0.3"/>
  <pageSetup paperSize="9" scale="83" orientation="landscape" horizontalDpi="4294967293" verticalDpi="120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C5" sqref="C5"/>
    </sheetView>
  </sheetViews>
  <sheetFormatPr defaultColWidth="11.42578125" defaultRowHeight="12.75" x14ac:dyDescent="0.2"/>
  <cols>
    <col min="1" max="1" width="16.140625" bestFit="1" customWidth="1"/>
    <col min="2" max="2" width="10" bestFit="1" customWidth="1"/>
    <col min="3" max="3" width="5.5703125" style="34" bestFit="1" customWidth="1"/>
    <col min="4" max="4" width="4.28515625" style="82" bestFit="1" customWidth="1"/>
    <col min="5" max="5" width="12.5703125" customWidth="1"/>
    <col min="6" max="6" width="23" customWidth="1"/>
  </cols>
  <sheetData>
    <row r="1" spans="1:8" x14ac:dyDescent="0.2">
      <c r="A1" s="52" t="s">
        <v>219</v>
      </c>
    </row>
    <row r="2" spans="1:8" x14ac:dyDescent="0.2">
      <c r="A2" s="52"/>
      <c r="F2" s="52" t="s">
        <v>441</v>
      </c>
    </row>
    <row r="3" spans="1:8" x14ac:dyDescent="0.2">
      <c r="A3" s="52" t="s">
        <v>221</v>
      </c>
      <c r="F3" t="s">
        <v>507</v>
      </c>
      <c r="G3" s="111" t="str">
        <f>CONCATENATE(G5,"°",MID(H5,1,2),",",MID(H5,4,1),"'N"," ",G6,"°",MID(H6,1,2),",",MID(H6,4,1),"'E")</f>
        <v>45°5.,8'N 13°37,1'E</v>
      </c>
      <c r="H3" s="111"/>
    </row>
    <row r="4" spans="1:8" x14ac:dyDescent="0.2">
      <c r="A4" s="83" t="s">
        <v>218</v>
      </c>
      <c r="B4" s="83" t="s">
        <v>215</v>
      </c>
      <c r="C4" s="84" t="s">
        <v>216</v>
      </c>
      <c r="D4" s="85" t="s">
        <v>217</v>
      </c>
      <c r="F4" s="83" t="s">
        <v>218</v>
      </c>
      <c r="G4" s="83" t="s">
        <v>215</v>
      </c>
      <c r="H4" s="84" t="s">
        <v>216</v>
      </c>
    </row>
    <row r="5" spans="1:8" x14ac:dyDescent="0.2">
      <c r="A5" s="86">
        <v>44.828609</v>
      </c>
      <c r="B5" s="112">
        <f>INT(A5)</f>
        <v>44</v>
      </c>
      <c r="C5" s="113">
        <f>(A5-B5)*60</f>
        <v>49.716540000000009</v>
      </c>
      <c r="D5" s="114">
        <f>(((A5-B5)*60)-INT(C5))*60</f>
        <v>42.992400000000544</v>
      </c>
      <c r="F5" s="8" t="str">
        <f>MID(F3,1,9)</f>
        <v>45.093126</v>
      </c>
      <c r="G5" s="87">
        <f>INT(F5)</f>
        <v>45</v>
      </c>
      <c r="H5" s="110">
        <f>(F5-G5)*60</f>
        <v>5.5875599999998826</v>
      </c>
    </row>
    <row r="6" spans="1:8" x14ac:dyDescent="0.2">
      <c r="A6" s="86">
        <v>14.408063</v>
      </c>
      <c r="B6" s="115">
        <f>INT(A6)</f>
        <v>14</v>
      </c>
      <c r="C6" s="113">
        <f>(A6-B6)*60</f>
        <v>24.483780000000017</v>
      </c>
      <c r="D6" s="114">
        <f>(((A6-B6)*60)-INT(C6))*60</f>
        <v>29.026800000001032</v>
      </c>
      <c r="F6" s="8" t="str">
        <f>MID(F3,11,9)</f>
        <v>13.618936</v>
      </c>
      <c r="G6" s="88">
        <f>INT(F6)</f>
        <v>13</v>
      </c>
      <c r="H6" s="110">
        <f>(F6-G6)*60</f>
        <v>37.136159999999983</v>
      </c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9" sqref="N19"/>
    </sheetView>
  </sheetViews>
  <sheetFormatPr defaultColWidth="8.85546875" defaultRowHeight="12.75" x14ac:dyDescent="0.2"/>
  <sheetData>
    <row r="1" spans="1:1" x14ac:dyDescent="0.2">
      <c r="A1" t="s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E34"/>
  <sheetViews>
    <sheetView tabSelected="1" workbookViewId="0">
      <selection activeCell="A26" sqref="A26:XFD36"/>
    </sheetView>
  </sheetViews>
  <sheetFormatPr defaultColWidth="11.42578125" defaultRowHeight="12.75" x14ac:dyDescent="0.2"/>
  <cols>
    <col min="1" max="1" width="21.85546875" customWidth="1"/>
    <col min="2" max="2" width="11.7109375" customWidth="1"/>
    <col min="3" max="3" width="10.28515625" bestFit="1" customWidth="1"/>
    <col min="4" max="13" width="9.85546875" customWidth="1"/>
    <col min="14" max="14" width="13.28515625" bestFit="1" customWidth="1"/>
  </cols>
  <sheetData>
    <row r="1" spans="1:83" s="102" customFormat="1" ht="20.25" x14ac:dyDescent="0.3">
      <c r="A1" s="102" t="str">
        <f>CONCATENATE(Toern!A1," ","Bordkassa")</f>
        <v>Törn 2017-07 Bordkassa</v>
      </c>
    </row>
    <row r="2" spans="1:83" s="27" customFormat="1" ht="15" customHeight="1" x14ac:dyDescent="0.25"/>
    <row r="3" spans="1:83" s="20" customFormat="1" x14ac:dyDescent="0.2">
      <c r="A3" s="19" t="s">
        <v>0</v>
      </c>
      <c r="B3" s="24" t="s">
        <v>2</v>
      </c>
      <c r="C3" s="19"/>
      <c r="D3" s="68" t="str">
        <f>IF(Toern!F8="x",Toern!A8,"n.n")</f>
        <v>Reinhard</v>
      </c>
      <c r="E3" s="24" t="str">
        <f>IF(Toern!F9="x",Toern!A9,"n.n")</f>
        <v>n.n</v>
      </c>
      <c r="F3" s="24" t="str">
        <f>IF(Toern!F10="x",Toern!A10,"n.n")</f>
        <v>n.n</v>
      </c>
      <c r="G3" s="24" t="str">
        <f>IF(Toern!F11="x",Toern!A11,"n.n")</f>
        <v>Karl-Heinz</v>
      </c>
      <c r="H3" s="24" t="str">
        <f>IF(Toern!F12="x",Toern!A12,"n.n")</f>
        <v>n.n</v>
      </c>
      <c r="I3" s="24" t="str">
        <f>IF(Toern!F13="x",Toern!A13,"n.n")</f>
        <v>n.n</v>
      </c>
      <c r="J3" s="24" t="str">
        <f>IF(Toern!F14="x",Toern!A14,"n.n")</f>
        <v>n.n</v>
      </c>
      <c r="K3" s="24" t="str">
        <f>IF(Toern!F15="x",Toern!A15,"n.n")</f>
        <v>n.n</v>
      </c>
      <c r="L3" s="24" t="str">
        <f>IF(Toern!F16="x",Toern!A16,"n.n")</f>
        <v>n.n</v>
      </c>
      <c r="M3" s="24" t="str">
        <f>IF(Toern!F17="x",Toern!A17,"n.n")</f>
        <v>n.n</v>
      </c>
      <c r="N3" s="24"/>
      <c r="O3" s="68">
        <f>COUNTA(Toern!F8:F17)</f>
        <v>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</row>
    <row r="4" spans="1:83" s="18" customFormat="1" x14ac:dyDescent="0.2">
      <c r="A4" s="23"/>
      <c r="B4" s="81">
        <f>Währung!B5</f>
        <v>0.13438656564380572</v>
      </c>
      <c r="C4" s="13" t="s">
        <v>67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</row>
    <row r="5" spans="1:83" x14ac:dyDescent="0.2">
      <c r="A5" s="62" t="s">
        <v>205</v>
      </c>
      <c r="B5" s="55"/>
      <c r="C5" s="54">
        <v>127</v>
      </c>
      <c r="D5" s="57"/>
      <c r="E5" s="9"/>
      <c r="F5" s="9"/>
      <c r="G5" s="9"/>
      <c r="H5" s="9"/>
      <c r="I5" s="9"/>
      <c r="J5" s="9"/>
      <c r="K5" s="9"/>
      <c r="L5" s="9"/>
      <c r="M5" s="14"/>
      <c r="N5" s="6"/>
      <c r="O5" s="2"/>
      <c r="P5" s="17"/>
    </row>
    <row r="6" spans="1:83" x14ac:dyDescent="0.2">
      <c r="A6" s="10" t="s">
        <v>206</v>
      </c>
      <c r="B6" s="55"/>
      <c r="C6" s="54">
        <v>81</v>
      </c>
      <c r="D6" s="57"/>
      <c r="E6" s="9"/>
      <c r="F6" s="9"/>
      <c r="G6" s="9"/>
      <c r="H6" s="9"/>
      <c r="I6" s="9"/>
      <c r="J6" s="9"/>
      <c r="K6" s="9"/>
      <c r="L6" s="9"/>
      <c r="M6" s="14"/>
      <c r="N6" s="6"/>
      <c r="O6" s="2"/>
      <c r="P6" s="17"/>
    </row>
    <row r="7" spans="1:83" x14ac:dyDescent="0.2">
      <c r="A7" s="10" t="s">
        <v>512</v>
      </c>
      <c r="B7" s="55"/>
      <c r="C7" s="54">
        <v>0</v>
      </c>
      <c r="D7" s="57"/>
      <c r="E7" s="9"/>
      <c r="F7" s="9"/>
      <c r="G7" s="9"/>
      <c r="H7" s="9"/>
      <c r="I7" s="9"/>
      <c r="J7" s="9"/>
      <c r="K7" s="9"/>
      <c r="L7" s="9"/>
      <c r="M7" s="14"/>
      <c r="N7" s="6"/>
      <c r="O7" s="2"/>
      <c r="P7" s="17"/>
    </row>
    <row r="8" spans="1:83" x14ac:dyDescent="0.2">
      <c r="A8" s="62" t="s">
        <v>9</v>
      </c>
      <c r="B8" s="55">
        <v>28</v>
      </c>
      <c r="C8" s="54">
        <f>B8*$B$4</f>
        <v>3.7628238380265602</v>
      </c>
      <c r="D8" s="57"/>
      <c r="E8" s="9"/>
      <c r="F8" s="9"/>
      <c r="G8" s="9"/>
      <c r="H8" s="9"/>
      <c r="I8" s="9"/>
      <c r="J8" s="9"/>
      <c r="K8" s="9"/>
      <c r="L8" s="9"/>
      <c r="M8" s="14"/>
      <c r="N8" s="6"/>
      <c r="O8" s="2"/>
      <c r="P8" s="17"/>
    </row>
    <row r="9" spans="1:83" x14ac:dyDescent="0.2">
      <c r="A9" s="62" t="s">
        <v>560</v>
      </c>
      <c r="B9" s="55">
        <v>85</v>
      </c>
      <c r="C9" s="54">
        <f t="shared" ref="C9:C21" si="0">B9*$B$4</f>
        <v>11.422858079723486</v>
      </c>
      <c r="D9" s="57"/>
      <c r="E9" s="9"/>
      <c r="F9" s="9"/>
      <c r="G9" s="9"/>
      <c r="H9" s="9"/>
      <c r="I9" s="9"/>
      <c r="J9" s="9"/>
      <c r="K9" s="9"/>
      <c r="L9" s="9"/>
      <c r="M9" s="14"/>
      <c r="N9" s="6"/>
      <c r="O9" s="2"/>
      <c r="P9" s="17"/>
    </row>
    <row r="10" spans="1:83" x14ac:dyDescent="0.2">
      <c r="A10" s="62" t="s">
        <v>457</v>
      </c>
      <c r="B10" s="55">
        <v>100</v>
      </c>
      <c r="C10" s="54">
        <f t="shared" si="0"/>
        <v>13.438656564380572</v>
      </c>
      <c r="D10" s="57"/>
      <c r="E10" s="9"/>
      <c r="F10" s="9"/>
      <c r="G10" s="9"/>
      <c r="H10" s="9"/>
      <c r="I10" s="9"/>
      <c r="J10" s="9"/>
      <c r="K10" s="9"/>
      <c r="L10" s="9"/>
      <c r="M10" s="14"/>
      <c r="N10" s="6"/>
      <c r="O10" s="2"/>
      <c r="P10" s="17"/>
    </row>
    <row r="11" spans="1:83" x14ac:dyDescent="0.2">
      <c r="A11" s="62" t="s">
        <v>561</v>
      </c>
      <c r="B11" s="55">
        <v>99</v>
      </c>
      <c r="C11" s="54">
        <f t="shared" si="0"/>
        <v>13.304269998736766</v>
      </c>
      <c r="D11" s="57"/>
      <c r="E11" s="9"/>
      <c r="F11" s="9"/>
      <c r="G11" s="9"/>
      <c r="H11" s="9"/>
      <c r="I11" s="9"/>
      <c r="J11" s="9"/>
      <c r="K11" s="9"/>
      <c r="L11" s="9"/>
      <c r="M11" s="14"/>
      <c r="N11" s="6"/>
      <c r="O11" s="2"/>
      <c r="P11" s="17"/>
    </row>
    <row r="12" spans="1:83" x14ac:dyDescent="0.2">
      <c r="A12" s="62" t="s">
        <v>564</v>
      </c>
      <c r="B12" s="55"/>
      <c r="C12" s="54">
        <f t="shared" si="0"/>
        <v>0</v>
      </c>
      <c r="D12" s="57"/>
      <c r="E12" s="9"/>
      <c r="F12" s="9"/>
      <c r="G12" s="9"/>
      <c r="H12" s="9"/>
      <c r="I12" s="9"/>
      <c r="J12" s="9"/>
      <c r="K12" s="9"/>
      <c r="L12" s="9"/>
      <c r="M12" s="14"/>
      <c r="N12" s="6"/>
      <c r="O12" s="2"/>
      <c r="P12" s="17"/>
    </row>
    <row r="13" spans="1:83" x14ac:dyDescent="0.2">
      <c r="A13" s="62" t="s">
        <v>568</v>
      </c>
      <c r="B13" s="55"/>
      <c r="C13" s="54">
        <f t="shared" si="0"/>
        <v>0</v>
      </c>
      <c r="D13" s="57"/>
      <c r="E13" s="9"/>
      <c r="F13" s="9"/>
      <c r="G13" s="9"/>
      <c r="H13" s="9"/>
      <c r="I13" s="9"/>
      <c r="J13" s="9"/>
      <c r="K13" s="9"/>
      <c r="L13" s="9"/>
      <c r="M13" s="14"/>
      <c r="N13" s="6"/>
      <c r="O13" s="2"/>
      <c r="P13" s="17"/>
    </row>
    <row r="14" spans="1:83" x14ac:dyDescent="0.2">
      <c r="A14" s="62" t="s">
        <v>567</v>
      </c>
      <c r="B14" s="55"/>
      <c r="C14" s="54">
        <f t="shared" si="0"/>
        <v>0</v>
      </c>
      <c r="D14" s="57"/>
      <c r="E14" s="9"/>
      <c r="F14" s="9"/>
      <c r="G14" s="9">
        <v>73</v>
      </c>
      <c r="H14" s="9"/>
      <c r="I14" s="9"/>
      <c r="J14" s="9"/>
      <c r="K14" s="9"/>
      <c r="L14" s="9"/>
      <c r="M14" s="14"/>
      <c r="N14" s="6"/>
      <c r="O14" s="2"/>
      <c r="P14" s="17"/>
    </row>
    <row r="15" spans="1:83" x14ac:dyDescent="0.2">
      <c r="A15" s="62" t="s">
        <v>569</v>
      </c>
      <c r="B15" s="55"/>
      <c r="C15" s="54">
        <f t="shared" si="0"/>
        <v>0</v>
      </c>
      <c r="D15" s="57"/>
      <c r="E15" s="9"/>
      <c r="F15" s="9"/>
      <c r="G15" s="9"/>
      <c r="H15" s="9"/>
      <c r="I15" s="9"/>
      <c r="J15" s="9"/>
      <c r="K15" s="9"/>
      <c r="L15" s="9"/>
      <c r="M15" s="14"/>
      <c r="N15" s="6"/>
      <c r="O15" s="2"/>
      <c r="P15" s="17"/>
    </row>
    <row r="16" spans="1:83" x14ac:dyDescent="0.2">
      <c r="A16" s="62" t="s">
        <v>566</v>
      </c>
      <c r="B16" s="55"/>
      <c r="C16" s="54">
        <f t="shared" si="0"/>
        <v>0</v>
      </c>
      <c r="D16" s="57"/>
      <c r="E16" s="9"/>
      <c r="F16" s="9"/>
      <c r="G16" s="9"/>
      <c r="H16" s="9"/>
      <c r="I16" s="9"/>
      <c r="J16" s="9"/>
      <c r="K16" s="9"/>
      <c r="L16" s="9"/>
      <c r="M16" s="14"/>
      <c r="N16" s="6"/>
      <c r="O16" s="2"/>
      <c r="P16" s="17"/>
    </row>
    <row r="17" spans="1:16" x14ac:dyDescent="0.2">
      <c r="A17" s="10" t="s">
        <v>565</v>
      </c>
      <c r="B17" s="55"/>
      <c r="C17" s="54">
        <f t="shared" si="0"/>
        <v>0</v>
      </c>
      <c r="D17" s="57"/>
      <c r="E17" s="9"/>
      <c r="F17" s="9"/>
      <c r="G17" s="9">
        <v>100</v>
      </c>
      <c r="H17" s="9"/>
      <c r="I17" s="9"/>
      <c r="J17" s="9"/>
      <c r="K17" s="9"/>
      <c r="L17" s="9"/>
      <c r="M17" s="14"/>
      <c r="N17" s="6"/>
      <c r="O17" s="2"/>
      <c r="P17" s="17"/>
    </row>
    <row r="18" spans="1:16" x14ac:dyDescent="0.2">
      <c r="A18" s="10"/>
      <c r="B18" s="55"/>
      <c r="C18" s="54">
        <f t="shared" si="0"/>
        <v>0</v>
      </c>
      <c r="D18" s="57"/>
      <c r="E18" s="9"/>
      <c r="F18" s="9"/>
      <c r="G18" s="9"/>
      <c r="H18" s="9"/>
      <c r="I18" s="9"/>
      <c r="J18" s="9"/>
      <c r="K18" s="9"/>
      <c r="L18" s="9"/>
      <c r="M18" s="14"/>
      <c r="N18" s="6"/>
      <c r="O18" s="2"/>
      <c r="P18" s="17"/>
    </row>
    <row r="19" spans="1:16" x14ac:dyDescent="0.2">
      <c r="A19" s="10"/>
      <c r="B19" s="55"/>
      <c r="C19" s="54">
        <f t="shared" si="0"/>
        <v>0</v>
      </c>
      <c r="D19" s="57"/>
      <c r="E19" s="9"/>
      <c r="F19" s="9"/>
      <c r="G19" s="9"/>
      <c r="H19" s="9"/>
      <c r="I19" s="9"/>
      <c r="J19" s="9"/>
      <c r="K19" s="9"/>
      <c r="L19" s="9"/>
      <c r="M19" s="14"/>
      <c r="N19" s="6"/>
      <c r="O19" s="2"/>
      <c r="P19" s="17"/>
    </row>
    <row r="20" spans="1:16" x14ac:dyDescent="0.2">
      <c r="A20" s="10"/>
      <c r="B20" s="55"/>
      <c r="C20" s="54">
        <f t="shared" si="0"/>
        <v>0</v>
      </c>
      <c r="D20" s="57"/>
      <c r="E20" s="9"/>
      <c r="F20" s="9"/>
      <c r="G20" s="9"/>
      <c r="H20" s="9"/>
      <c r="I20" s="9"/>
      <c r="J20" s="9"/>
      <c r="K20" s="9"/>
      <c r="L20" s="9"/>
      <c r="M20" s="14"/>
      <c r="N20" s="6"/>
      <c r="O20" s="2"/>
      <c r="P20" s="17"/>
    </row>
    <row r="21" spans="1:16" x14ac:dyDescent="0.2">
      <c r="A21" s="10"/>
      <c r="B21" s="55"/>
      <c r="C21" s="54">
        <f t="shared" si="0"/>
        <v>0</v>
      </c>
      <c r="D21" s="57"/>
      <c r="E21" s="9"/>
      <c r="F21" s="9"/>
      <c r="G21" s="9"/>
      <c r="H21" s="9"/>
      <c r="I21" s="9"/>
      <c r="J21" s="9"/>
      <c r="K21" s="9"/>
      <c r="L21" s="9"/>
      <c r="M21" s="14"/>
      <c r="N21" s="6"/>
      <c r="O21" s="2"/>
      <c r="P21" s="17"/>
    </row>
    <row r="22" spans="1:16" x14ac:dyDescent="0.2">
      <c r="A22" s="10"/>
      <c r="B22" s="55"/>
      <c r="C22" s="54">
        <f t="shared" ref="C22:C26" si="1">B22*$B$4</f>
        <v>0</v>
      </c>
      <c r="D22" s="57"/>
      <c r="E22" s="9"/>
      <c r="F22" s="9"/>
      <c r="G22" s="9"/>
      <c r="H22" s="9"/>
      <c r="I22" s="9"/>
      <c r="J22" s="9"/>
      <c r="K22" s="9"/>
      <c r="L22" s="9"/>
      <c r="M22" s="14"/>
      <c r="N22" s="6"/>
      <c r="O22" s="2"/>
      <c r="P22" s="17"/>
    </row>
    <row r="23" spans="1:16" x14ac:dyDescent="0.2">
      <c r="A23" s="10"/>
      <c r="B23" s="55"/>
      <c r="C23" s="54">
        <f t="shared" si="1"/>
        <v>0</v>
      </c>
      <c r="D23" s="57"/>
      <c r="E23" s="9"/>
      <c r="F23" s="9"/>
      <c r="G23" s="9"/>
      <c r="H23" s="9"/>
      <c r="I23" s="9"/>
      <c r="J23" s="9"/>
      <c r="K23" s="9"/>
      <c r="L23" s="9"/>
      <c r="M23" s="14"/>
      <c r="N23" s="6"/>
      <c r="O23" s="2"/>
      <c r="P23" s="17"/>
    </row>
    <row r="24" spans="1:16" x14ac:dyDescent="0.2">
      <c r="A24" s="10"/>
      <c r="B24" s="55"/>
      <c r="C24" s="54">
        <f t="shared" si="1"/>
        <v>0</v>
      </c>
      <c r="D24" s="57"/>
      <c r="E24" s="9"/>
      <c r="F24" s="9"/>
      <c r="G24" s="9"/>
      <c r="H24" s="9"/>
      <c r="I24" s="9"/>
      <c r="J24" s="9"/>
      <c r="K24" s="9"/>
      <c r="L24" s="9"/>
      <c r="M24" s="14"/>
      <c r="N24" s="6"/>
      <c r="O24" s="2"/>
      <c r="P24" s="17"/>
    </row>
    <row r="25" spans="1:16" x14ac:dyDescent="0.2">
      <c r="A25" s="10"/>
      <c r="B25" s="55"/>
      <c r="C25" s="54">
        <f t="shared" si="1"/>
        <v>0</v>
      </c>
      <c r="D25" s="57"/>
      <c r="E25" s="9"/>
      <c r="F25" s="9"/>
      <c r="G25" s="9"/>
      <c r="H25" s="9"/>
      <c r="I25" s="9"/>
      <c r="J25" s="9"/>
      <c r="K25" s="9"/>
      <c r="L25" s="9"/>
      <c r="M25" s="14"/>
      <c r="N25" s="6"/>
      <c r="O25" s="2"/>
      <c r="P25" s="17"/>
    </row>
    <row r="26" spans="1:16" x14ac:dyDescent="0.2">
      <c r="A26" s="10"/>
      <c r="B26" s="55"/>
      <c r="C26" s="54">
        <f t="shared" si="1"/>
        <v>0</v>
      </c>
      <c r="D26" s="57"/>
      <c r="E26" s="9"/>
      <c r="F26" s="9"/>
      <c r="G26" s="9"/>
      <c r="H26" s="9"/>
      <c r="I26" s="9"/>
      <c r="J26" s="9"/>
      <c r="K26" s="9"/>
      <c r="L26" s="9"/>
      <c r="M26" s="14"/>
      <c r="N26" s="15" t="s">
        <v>65</v>
      </c>
      <c r="O26" s="25" t="s">
        <v>66</v>
      </c>
      <c r="P26" s="17"/>
    </row>
    <row r="27" spans="1:16" x14ac:dyDescent="0.2">
      <c r="A27" s="11" t="s">
        <v>3</v>
      </c>
      <c r="B27" s="11"/>
      <c r="C27" s="7">
        <f>SUM(C5:C26)</f>
        <v>249.92860848086738</v>
      </c>
      <c r="D27" s="7">
        <f>SUM(D5:D26)</f>
        <v>0</v>
      </c>
      <c r="E27" s="7">
        <f>SUM(E5:E26)</f>
        <v>0</v>
      </c>
      <c r="F27" s="7">
        <f>SUM(F5:F26)</f>
        <v>0</v>
      </c>
      <c r="G27" s="7">
        <f>SUM(G5:G26)</f>
        <v>173</v>
      </c>
      <c r="H27" s="7">
        <f>SUM(H5:H26)</f>
        <v>0</v>
      </c>
      <c r="I27" s="7">
        <f>SUM(I5:I26)</f>
        <v>0</v>
      </c>
      <c r="J27" s="7">
        <f>SUM(J5:J26)</f>
        <v>0</v>
      </c>
      <c r="K27" s="7">
        <f>SUM(K5:K26)</f>
        <v>0</v>
      </c>
      <c r="L27" s="7">
        <f>SUM(L5:L26)</f>
        <v>0</v>
      </c>
      <c r="M27" s="7">
        <f>SUM(M5:M26)</f>
        <v>0</v>
      </c>
      <c r="N27" s="7">
        <f>SUM(C27:M27)</f>
        <v>422.92860848086741</v>
      </c>
      <c r="O27" s="3">
        <f>N27/O3</f>
        <v>211.46430424043371</v>
      </c>
      <c r="P27" s="17"/>
    </row>
    <row r="28" spans="1:16" x14ac:dyDescent="0.2">
      <c r="A28" s="8" t="s">
        <v>38</v>
      </c>
      <c r="B28" s="8"/>
      <c r="C28" s="9"/>
      <c r="D28" s="57">
        <f>O27*IF(Toern!F8="x", 1, 0)</f>
        <v>211.46430424043371</v>
      </c>
      <c r="E28" s="9">
        <f>O27*IF(Toern!F9="x", 1, 0)</f>
        <v>0</v>
      </c>
      <c r="F28" s="9">
        <f>O27*IF(Toern!F10="x", 1, 0)</f>
        <v>0</v>
      </c>
      <c r="G28" s="9">
        <f>O27*IF(Toern!F11="x", 1, 0)</f>
        <v>211.46430424043371</v>
      </c>
      <c r="H28" s="9">
        <f>O27*IF(Toern!F12="x", 1, 0)</f>
        <v>0</v>
      </c>
      <c r="I28" s="9">
        <f>O27*IF(Toern!F13="x", 1, 0)</f>
        <v>0</v>
      </c>
      <c r="J28" s="9">
        <f>O27*IF(Toern!F14="x", 1, 0)</f>
        <v>0</v>
      </c>
      <c r="K28" s="9">
        <f>O27*IF(Toern!F15="x", 1, 0)</f>
        <v>0</v>
      </c>
      <c r="L28" s="9">
        <f>O27*IF(Toern!F16="x", 1, 0)</f>
        <v>0</v>
      </c>
      <c r="M28" s="9">
        <f>O27*IF(Toern!F17="x", 1, 0)</f>
        <v>0</v>
      </c>
      <c r="N28" s="8"/>
      <c r="O28" s="26"/>
      <c r="P28" s="17"/>
    </row>
    <row r="29" spans="1:16" x14ac:dyDescent="0.2">
      <c r="A29" s="11" t="s">
        <v>63</v>
      </c>
      <c r="B29" s="11"/>
      <c r="C29" s="7"/>
      <c r="D29" s="7">
        <f>D28-D27</f>
        <v>211.46430424043371</v>
      </c>
      <c r="E29" s="7">
        <f t="shared" ref="E29:M29" si="2">E28-E27</f>
        <v>0</v>
      </c>
      <c r="F29" s="7">
        <f t="shared" si="2"/>
        <v>0</v>
      </c>
      <c r="G29" s="7">
        <f t="shared" si="2"/>
        <v>38.464304240433705</v>
      </c>
      <c r="H29" s="7">
        <f t="shared" si="2"/>
        <v>0</v>
      </c>
      <c r="I29" s="7">
        <f t="shared" si="2"/>
        <v>0</v>
      </c>
      <c r="J29" s="7">
        <f t="shared" si="2"/>
        <v>0</v>
      </c>
      <c r="K29" s="7">
        <f t="shared" si="2"/>
        <v>0</v>
      </c>
      <c r="L29" s="7">
        <f t="shared" si="2"/>
        <v>0</v>
      </c>
      <c r="M29" s="7">
        <f t="shared" si="2"/>
        <v>0</v>
      </c>
      <c r="N29" s="10"/>
      <c r="O29" s="2"/>
      <c r="P29" s="17"/>
    </row>
    <row r="30" spans="1:16" x14ac:dyDescent="0.2">
      <c r="A30" s="56" t="s">
        <v>162</v>
      </c>
      <c r="B30" s="53"/>
      <c r="D30" s="54"/>
      <c r="E30" s="122"/>
      <c r="F30" s="122"/>
      <c r="G30" s="122"/>
      <c r="H30" s="122"/>
      <c r="I30" s="122"/>
      <c r="J30" s="122"/>
      <c r="K30" s="122"/>
      <c r="L30" s="122"/>
      <c r="M30" s="122"/>
      <c r="N30" s="54">
        <f>SUM(D30:M30)</f>
        <v>0</v>
      </c>
      <c r="O30" s="2"/>
      <c r="P30" s="17"/>
    </row>
    <row r="31" spans="1:16" x14ac:dyDescent="0.2">
      <c r="A31" s="56" t="s">
        <v>163</v>
      </c>
      <c r="B31" s="53"/>
      <c r="C31" s="54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54">
        <f>SUM(D31:M31)</f>
        <v>0</v>
      </c>
      <c r="O31" s="2"/>
      <c r="P31" s="17"/>
    </row>
    <row r="32" spans="1:16" x14ac:dyDescent="0.2">
      <c r="A32" s="56" t="s">
        <v>164</v>
      </c>
      <c r="B32" s="53"/>
      <c r="C32" s="54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54">
        <f>SUM(D32:M32)</f>
        <v>0</v>
      </c>
      <c r="O32" s="2">
        <f>SUM(N30:N32)</f>
        <v>0</v>
      </c>
      <c r="P32" s="17"/>
    </row>
    <row r="33" spans="1:16" x14ac:dyDescent="0.2">
      <c r="A33" s="11"/>
      <c r="B33" s="11"/>
      <c r="C33" s="7">
        <f>SUM(C27:C32)*-1</f>
        <v>-249.92860848086738</v>
      </c>
      <c r="D33" s="7">
        <f t="shared" ref="D33:L33" si="3">SUM(D29:D32)</f>
        <v>211.46430424043371</v>
      </c>
      <c r="E33" s="7">
        <f t="shared" si="3"/>
        <v>0</v>
      </c>
      <c r="F33" s="7">
        <f t="shared" si="3"/>
        <v>0</v>
      </c>
      <c r="G33" s="7">
        <f t="shared" si="3"/>
        <v>38.464304240433705</v>
      </c>
      <c r="H33" s="7">
        <f t="shared" si="3"/>
        <v>0</v>
      </c>
      <c r="I33" s="7">
        <f t="shared" si="3"/>
        <v>0</v>
      </c>
      <c r="J33" s="7">
        <f t="shared" si="3"/>
        <v>0</v>
      </c>
      <c r="K33" s="7">
        <f t="shared" si="3"/>
        <v>0</v>
      </c>
      <c r="L33" s="7">
        <f t="shared" si="3"/>
        <v>0</v>
      </c>
      <c r="M33" s="7">
        <f>SUM(M29:M32)+(O27*IF(Toern!E17="x", 1, 0))</f>
        <v>0</v>
      </c>
      <c r="N33" s="7">
        <f>SUM(N27:N32)</f>
        <v>422.92860848086741</v>
      </c>
      <c r="O33" s="7">
        <f>N33/O3</f>
        <v>211.46430424043371</v>
      </c>
      <c r="P33" s="2"/>
    </row>
    <row r="34" spans="1:16" s="61" customFormat="1" x14ac:dyDescent="0.2">
      <c r="A34" s="31"/>
      <c r="B34" s="31"/>
      <c r="C34" s="60"/>
      <c r="D34" s="60"/>
      <c r="E34" s="60"/>
      <c r="F34" s="60"/>
      <c r="G34" s="60"/>
      <c r="H34" s="60"/>
      <c r="J34" s="60"/>
      <c r="K34" s="60"/>
      <c r="L34" s="60"/>
      <c r="M34" s="60"/>
      <c r="N34" s="60"/>
      <c r="O34" s="60">
        <f>SUM(C33:M33)</f>
        <v>2.8421709430404007E-14</v>
      </c>
      <c r="P34" s="60"/>
    </row>
  </sheetData>
  <pageMargins left="0.7" right="0.7" top="0.75" bottom="0.75" header="0.3" footer="0.3"/>
  <pageSetup paperSize="9" scale="80" orientation="landscape" horizontalDpi="1200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C19" sqref="C19"/>
    </sheetView>
  </sheetViews>
  <sheetFormatPr defaultColWidth="11.42578125" defaultRowHeight="12.75" x14ac:dyDescent="0.2"/>
  <cols>
    <col min="1" max="1" width="20.42578125" customWidth="1"/>
  </cols>
  <sheetData>
    <row r="1" spans="1:15" s="102" customFormat="1" ht="20.25" x14ac:dyDescent="0.3">
      <c r="A1" s="102" t="str">
        <f>CONCATENATE(Toern!A1," ","Fahrgemeinschaft")</f>
        <v>Törn 2017-07 Fahrgemeinschaft</v>
      </c>
    </row>
    <row r="3" spans="1:15" x14ac:dyDescent="0.2">
      <c r="A3" s="5" t="s">
        <v>0</v>
      </c>
      <c r="B3" s="5"/>
      <c r="C3" s="5"/>
      <c r="D3" s="5" t="str">
        <f>IF(Toern!C8="x",Toern!A8,"n.n")</f>
        <v>Reinhard</v>
      </c>
      <c r="E3" s="5" t="str">
        <f>IF(Toern!C9="x",Toern!A9,"n.n")</f>
        <v>n.n</v>
      </c>
      <c r="F3" s="5" t="str">
        <f>IF(Toern!C10="x",Toern!A10,"n.n")</f>
        <v>n.n</v>
      </c>
      <c r="G3" s="5" t="str">
        <f>IF(Toern!C11="x",Toern!A11,"n.n")</f>
        <v>n.n</v>
      </c>
      <c r="H3" s="5" t="str">
        <f>IF(Toern!C12="x",Toern!A12,"n.n")</f>
        <v>n.n</v>
      </c>
      <c r="I3" s="5" t="str">
        <f>IF(Toern!C13="x",Toern!A13,"n.n")</f>
        <v>n.n</v>
      </c>
      <c r="J3" s="5" t="str">
        <f>IF(Toern!C14="x",Toern!A14,"n.n")</f>
        <v>n.n</v>
      </c>
      <c r="K3" s="5" t="str">
        <f>IF(Toern!C15="x",Toern!A15,"n.n")</f>
        <v>n.n</v>
      </c>
      <c r="L3" s="5" t="str">
        <f>IF(Toern!C16="x",Toern!A16,"n.n")</f>
        <v>n.n</v>
      </c>
      <c r="M3" s="5" t="str">
        <f>IF(Toern!C17="x",Toern!A17,"n.n")</f>
        <v>n.n</v>
      </c>
      <c r="N3" s="5"/>
      <c r="O3" s="5">
        <f>COUNTA(Toern!C8:C17)</f>
        <v>1</v>
      </c>
    </row>
    <row r="4" spans="1:15" x14ac:dyDescent="0.2">
      <c r="A4" s="8" t="s">
        <v>207</v>
      </c>
      <c r="B4" s="8"/>
      <c r="C4" s="8"/>
      <c r="D4" s="9">
        <v>40</v>
      </c>
      <c r="E4" s="9"/>
      <c r="F4" s="9"/>
      <c r="G4" s="9"/>
      <c r="H4" s="9"/>
      <c r="I4" s="9"/>
      <c r="J4" s="9"/>
      <c r="K4" s="9"/>
      <c r="L4" s="9"/>
      <c r="M4" s="9"/>
      <c r="N4" s="46"/>
      <c r="O4" s="46"/>
    </row>
    <row r="5" spans="1:15" x14ac:dyDescent="0.2">
      <c r="A5" s="8" t="s">
        <v>208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6"/>
      <c r="O5" s="6"/>
    </row>
    <row r="6" spans="1:15" x14ac:dyDescent="0.2">
      <c r="A6" s="8" t="s">
        <v>466</v>
      </c>
      <c r="B6" s="8"/>
      <c r="C6" s="9"/>
      <c r="D6" s="9">
        <v>30</v>
      </c>
      <c r="E6" s="9"/>
      <c r="F6" s="9"/>
      <c r="G6" s="9"/>
      <c r="H6" s="9"/>
      <c r="I6" s="9"/>
      <c r="J6" s="9"/>
      <c r="K6" s="9"/>
      <c r="L6" s="9"/>
      <c r="M6" s="9"/>
      <c r="N6" s="6"/>
      <c r="O6" s="6"/>
    </row>
    <row r="7" spans="1:15" x14ac:dyDescent="0.2">
      <c r="A7" s="8" t="s">
        <v>562</v>
      </c>
      <c r="B7" s="8"/>
      <c r="C7" s="9"/>
      <c r="D7" s="9">
        <v>73</v>
      </c>
      <c r="E7" s="9"/>
      <c r="F7" s="9"/>
      <c r="G7" s="9"/>
      <c r="H7" s="9"/>
      <c r="I7" s="9"/>
      <c r="J7" s="9"/>
      <c r="K7" s="9"/>
      <c r="L7" s="9"/>
      <c r="M7" s="9"/>
      <c r="N7" s="6"/>
      <c r="O7" s="6"/>
    </row>
    <row r="8" spans="1:15" x14ac:dyDescent="0.2">
      <c r="A8" s="8" t="s">
        <v>528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6"/>
      <c r="O8" s="6"/>
    </row>
    <row r="9" spans="1:15" x14ac:dyDescent="0.2">
      <c r="A9" s="8" t="s">
        <v>527</v>
      </c>
      <c r="B9" s="8"/>
      <c r="C9" s="9"/>
      <c r="D9" s="9">
        <v>55</v>
      </c>
      <c r="E9" s="9"/>
      <c r="F9" s="9"/>
      <c r="G9" s="9"/>
      <c r="H9" s="9"/>
      <c r="I9" s="9"/>
      <c r="J9" s="9"/>
      <c r="K9" s="9"/>
      <c r="L9" s="9"/>
      <c r="M9" s="9"/>
      <c r="N9" s="6"/>
      <c r="O9" s="6"/>
    </row>
    <row r="10" spans="1:15" x14ac:dyDescent="0.2">
      <c r="A10" s="8" t="s">
        <v>207</v>
      </c>
      <c r="B10" s="8"/>
      <c r="C10" s="9"/>
      <c r="D10" s="9">
        <v>40</v>
      </c>
      <c r="E10" s="9"/>
      <c r="F10" s="9"/>
      <c r="G10" s="9"/>
      <c r="H10" s="9"/>
      <c r="I10" s="9"/>
      <c r="J10" s="9"/>
      <c r="K10" s="9"/>
      <c r="L10" s="9"/>
      <c r="M10" s="9"/>
      <c r="N10" s="6"/>
      <c r="O10" s="6"/>
    </row>
    <row r="11" spans="1:15" x14ac:dyDescent="0.2">
      <c r="A11" s="8" t="s">
        <v>563</v>
      </c>
      <c r="B11" s="8"/>
      <c r="C11" s="9"/>
      <c r="D11" s="9">
        <v>65</v>
      </c>
      <c r="E11" s="9"/>
      <c r="F11" s="9"/>
      <c r="G11" s="9"/>
      <c r="H11" s="9"/>
      <c r="I11" s="9"/>
      <c r="J11" s="9"/>
      <c r="K11" s="9"/>
      <c r="L11" s="9"/>
      <c r="M11" s="9"/>
      <c r="N11" s="15" t="s">
        <v>65</v>
      </c>
      <c r="O11" s="15" t="s">
        <v>66</v>
      </c>
    </row>
    <row r="12" spans="1:15" x14ac:dyDescent="0.2">
      <c r="A12" s="11" t="s">
        <v>3</v>
      </c>
      <c r="B12" s="11"/>
      <c r="C12" s="7"/>
      <c r="D12" s="7">
        <f t="shared" ref="D12:M12" si="0">SUM(D4:D11)</f>
        <v>303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>SUM(C12:M12)</f>
        <v>303</v>
      </c>
      <c r="O12" s="7">
        <f>N12/$O$3</f>
        <v>303</v>
      </c>
    </row>
    <row r="13" spans="1:15" x14ac:dyDescent="0.2">
      <c r="A13" s="8" t="s">
        <v>64</v>
      </c>
      <c r="B13" s="8"/>
      <c r="C13" s="9"/>
      <c r="D13" s="9">
        <f>$O12*IF(Toern!C8="x",1,0)</f>
        <v>303</v>
      </c>
      <c r="E13" s="9">
        <f>$O12*IF(Toern!C9="x",1,0)</f>
        <v>0</v>
      </c>
      <c r="F13" s="9">
        <f>$O12*IF(Toern!C10="x",1,0)</f>
        <v>0</v>
      </c>
      <c r="G13" s="9">
        <f>$O12*IF(Toern!C11="x",1,0)</f>
        <v>0</v>
      </c>
      <c r="H13" s="9">
        <f>$O12*IF(Toern!C12="x",1,0)</f>
        <v>0</v>
      </c>
      <c r="I13" s="9">
        <f>$O12*IF(Toern!C13="x",1,0)</f>
        <v>0</v>
      </c>
      <c r="J13" s="9">
        <f>$O12*IF(Toern!C14="x",1,0)</f>
        <v>0</v>
      </c>
      <c r="K13" s="9">
        <f>$O12*IF(Toern!C15="x",1,0)</f>
        <v>0</v>
      </c>
      <c r="L13" s="9">
        <f>$O12*IF(Toern!C16="x",1,0)</f>
        <v>0</v>
      </c>
      <c r="M13" s="9">
        <f>$O12*IF(Toern!C17="x",1,0)</f>
        <v>0</v>
      </c>
      <c r="N13" s="9"/>
      <c r="O13" s="6"/>
    </row>
    <row r="14" spans="1:15" x14ac:dyDescent="0.2">
      <c r="A14" s="11" t="s">
        <v>63</v>
      </c>
      <c r="B14" s="11"/>
      <c r="C14" s="7"/>
      <c r="D14" s="7">
        <f t="shared" ref="D14:M14" si="1">D13-D12</f>
        <v>0</v>
      </c>
      <c r="E14" s="7">
        <f t="shared" si="1"/>
        <v>0</v>
      </c>
      <c r="F14" s="7">
        <f t="shared" si="1"/>
        <v>0</v>
      </c>
      <c r="G14" s="7">
        <f t="shared" si="1"/>
        <v>0</v>
      </c>
      <c r="H14" s="7">
        <f t="shared" si="1"/>
        <v>0</v>
      </c>
      <c r="I14" s="7">
        <f t="shared" si="1"/>
        <v>0</v>
      </c>
      <c r="J14" s="7">
        <f t="shared" si="1"/>
        <v>0</v>
      </c>
      <c r="K14" s="7">
        <f t="shared" si="1"/>
        <v>0</v>
      </c>
      <c r="L14" s="7">
        <f t="shared" si="1"/>
        <v>0</v>
      </c>
      <c r="M14" s="7">
        <f t="shared" si="1"/>
        <v>0</v>
      </c>
      <c r="N14" s="7"/>
      <c r="O14" s="7"/>
    </row>
    <row r="18" spans="1:2" x14ac:dyDescent="0.2">
      <c r="A18" t="s">
        <v>544</v>
      </c>
      <c r="B18" s="34">
        <v>1175</v>
      </c>
    </row>
    <row r="19" spans="1:2" x14ac:dyDescent="0.2">
      <c r="A19" t="s">
        <v>545</v>
      </c>
      <c r="B19" s="34">
        <v>122</v>
      </c>
    </row>
    <row r="20" spans="1:2" x14ac:dyDescent="0.2">
      <c r="A20" t="s">
        <v>546</v>
      </c>
      <c r="B20" s="34">
        <f>B19/B18*100</f>
        <v>10.382978723404255</v>
      </c>
    </row>
  </sheetData>
  <pageMargins left="0.7" right="0.7" top="0.78740157499999996" bottom="0.78740157499999996" header="0.3" footer="0.3"/>
  <pageSetup paperSize="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J6" sqref="J6:J14"/>
    </sheetView>
  </sheetViews>
  <sheetFormatPr defaultColWidth="9.140625" defaultRowHeight="12.75" x14ac:dyDescent="0.2"/>
  <cols>
    <col min="1" max="1" width="20.7109375" customWidth="1"/>
    <col min="2" max="5" width="10.85546875" customWidth="1"/>
  </cols>
  <sheetData>
    <row r="1" spans="1:5" s="102" customFormat="1" ht="20.25" x14ac:dyDescent="0.3">
      <c r="A1" s="102" t="str">
        <f>CONCATENATE(Toern!A1," ","Abrechnung")</f>
        <v>Törn 2017-07 Abrechnung</v>
      </c>
    </row>
    <row r="2" spans="1:5" s="1" customFormat="1" x14ac:dyDescent="0.2"/>
    <row r="3" spans="1:5" x14ac:dyDescent="0.2">
      <c r="A3" s="63"/>
      <c r="B3" s="63" t="s">
        <v>185</v>
      </c>
      <c r="C3" s="63" t="s">
        <v>2</v>
      </c>
      <c r="D3" s="63" t="s">
        <v>187</v>
      </c>
      <c r="E3" s="63" t="s">
        <v>188</v>
      </c>
    </row>
    <row r="4" spans="1:5" x14ac:dyDescent="0.2">
      <c r="A4" s="8" t="str">
        <f>CONCATENATE(Toern!A8, " ", Toern!B8)</f>
        <v>Reinhard Dunst</v>
      </c>
      <c r="B4" s="9">
        <f>Fixkosten!C$20</f>
        <v>1922.3</v>
      </c>
      <c r="C4" s="9">
        <f>Bordkasse!D33</f>
        <v>211.46430424043371</v>
      </c>
      <c r="D4" s="9">
        <f>Fahrgem!D14</f>
        <v>0</v>
      </c>
      <c r="E4" s="7">
        <f>SUM(B4:D4)</f>
        <v>2133.7643042404338</v>
      </c>
    </row>
    <row r="5" spans="1:5" x14ac:dyDescent="0.2">
      <c r="A5" s="8" t="str">
        <f>CONCATENATE(Toern!A9, " ", Toern!B9)</f>
        <v>Ursula Buxbaum</v>
      </c>
      <c r="B5" s="9">
        <f>Fixkosten!D$20</f>
        <v>0</v>
      </c>
      <c r="C5" s="9">
        <f>Bordkasse!E33</f>
        <v>0</v>
      </c>
      <c r="D5" s="9">
        <f>Fahrgem!E14</f>
        <v>0</v>
      </c>
      <c r="E5" s="7">
        <f t="shared" ref="E5:E13" si="0">SUM(B5:D5)</f>
        <v>0</v>
      </c>
    </row>
    <row r="6" spans="1:5" x14ac:dyDescent="0.2">
      <c r="A6" s="8" t="str">
        <f>CONCATENATE(Toern!A10, " ", Toern!B10)</f>
        <v>Gertrude Riener</v>
      </c>
      <c r="B6" s="9">
        <f>Fixkosten!E$20</f>
        <v>0</v>
      </c>
      <c r="C6" s="9">
        <f>Bordkasse!F33</f>
        <v>0</v>
      </c>
      <c r="D6" s="9">
        <f>Fahrgem!F14</f>
        <v>0</v>
      </c>
      <c r="E6" s="7">
        <f t="shared" si="0"/>
        <v>0</v>
      </c>
    </row>
    <row r="7" spans="1:5" x14ac:dyDescent="0.2">
      <c r="A7" s="8" t="str">
        <f>CONCATENATE(Toern!A11, " ", Toern!B11)</f>
        <v>Karl-Heinz Riener</v>
      </c>
      <c r="B7" s="9">
        <f>Fixkosten!F$20</f>
        <v>0</v>
      </c>
      <c r="C7" s="9">
        <f>Bordkasse!G33</f>
        <v>38.464304240433705</v>
      </c>
      <c r="D7" s="9">
        <f>Fahrgem!G14</f>
        <v>0</v>
      </c>
      <c r="E7" s="7">
        <f t="shared" si="0"/>
        <v>38.464304240433705</v>
      </c>
    </row>
    <row r="8" spans="1:5" x14ac:dyDescent="0.2">
      <c r="A8" s="8" t="str">
        <f>CONCATENATE(Toern!A12, " ", Toern!B12)</f>
        <v>Barbara Buxbaum</v>
      </c>
      <c r="B8" s="9">
        <f>Fixkosten!G$20</f>
        <v>0</v>
      </c>
      <c r="C8" s="9">
        <f>Bordkasse!H33</f>
        <v>0</v>
      </c>
      <c r="D8" s="9">
        <f>Fahrgem!H14</f>
        <v>0</v>
      </c>
      <c r="E8" s="7">
        <f t="shared" si="0"/>
        <v>0</v>
      </c>
    </row>
    <row r="9" spans="1:5" x14ac:dyDescent="0.2">
      <c r="A9" s="8" t="str">
        <f>CONCATENATE(Toern!A13, " ", Toern!B13)</f>
        <v xml:space="preserve">n.n. </v>
      </c>
      <c r="B9" s="9">
        <f>Fixkosten!H$20</f>
        <v>0</v>
      </c>
      <c r="C9" s="9">
        <f>Bordkasse!I33</f>
        <v>0</v>
      </c>
      <c r="D9" s="9">
        <f>Fahrgem!I14</f>
        <v>0</v>
      </c>
      <c r="E9" s="7">
        <f t="shared" si="0"/>
        <v>0</v>
      </c>
    </row>
    <row r="10" spans="1:5" x14ac:dyDescent="0.2">
      <c r="A10" s="8" t="str">
        <f>CONCATENATE(Toern!A14, " ", Toern!B14)</f>
        <v xml:space="preserve">n.n. </v>
      </c>
      <c r="B10" s="9">
        <f>Fixkosten!I$20</f>
        <v>0</v>
      </c>
      <c r="C10" s="9">
        <f>Bordkasse!J33</f>
        <v>0</v>
      </c>
      <c r="D10" s="9">
        <f>Fahrgem!J14</f>
        <v>0</v>
      </c>
      <c r="E10" s="7">
        <f t="shared" si="0"/>
        <v>0</v>
      </c>
    </row>
    <row r="11" spans="1:5" x14ac:dyDescent="0.2">
      <c r="A11" s="8" t="str">
        <f>CONCATENATE(Toern!A15, " ", Toern!B15)</f>
        <v xml:space="preserve">n.n. </v>
      </c>
      <c r="B11" s="9">
        <f>Fixkosten!J$20</f>
        <v>0</v>
      </c>
      <c r="C11" s="9">
        <f>Bordkasse!K33</f>
        <v>0</v>
      </c>
      <c r="D11" s="9">
        <f>Fahrgem!K14</f>
        <v>0</v>
      </c>
      <c r="E11" s="7">
        <f t="shared" si="0"/>
        <v>0</v>
      </c>
    </row>
    <row r="12" spans="1:5" x14ac:dyDescent="0.2">
      <c r="A12" s="8" t="str">
        <f>CONCATENATE(Toern!A16, " ", Toern!B16)</f>
        <v xml:space="preserve">n.n </v>
      </c>
      <c r="B12" s="9">
        <f>Fixkosten!K$20</f>
        <v>0</v>
      </c>
      <c r="C12" s="9">
        <f>Bordkasse!L33</f>
        <v>0</v>
      </c>
      <c r="D12" s="9">
        <f>Fahrgem!L14</f>
        <v>0</v>
      </c>
      <c r="E12" s="7">
        <f t="shared" si="0"/>
        <v>0</v>
      </c>
    </row>
    <row r="13" spans="1:5" x14ac:dyDescent="0.2">
      <c r="A13" s="8" t="str">
        <f>CONCATENATE(Toern!A17, " ", Toern!B17)</f>
        <v xml:space="preserve">n.n </v>
      </c>
      <c r="B13" s="9">
        <f>Fixkosten!L$20</f>
        <v>0</v>
      </c>
      <c r="C13" s="9">
        <f>Bordkasse!M33</f>
        <v>0</v>
      </c>
      <c r="D13" s="9">
        <f>Fahrgem!M14</f>
        <v>0</v>
      </c>
      <c r="E13" s="7">
        <f t="shared" si="0"/>
        <v>0</v>
      </c>
    </row>
    <row r="14" spans="1:5" x14ac:dyDescent="0.2">
      <c r="A14" s="8" t="s">
        <v>191</v>
      </c>
      <c r="B14" s="9"/>
      <c r="C14" s="9"/>
      <c r="D14" s="9"/>
      <c r="E14" s="7"/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30" sqref="G30"/>
    </sheetView>
  </sheetViews>
  <sheetFormatPr defaultColWidth="8.85546875" defaultRowHeight="12.75" x14ac:dyDescent="0.2"/>
  <cols>
    <col min="1" max="1" width="12.42578125" customWidth="1"/>
    <col min="2" max="2" width="23.140625" customWidth="1"/>
    <col min="3" max="8" width="7.28515625" customWidth="1"/>
    <col min="9" max="9" width="10.5703125" style="34" bestFit="1" customWidth="1"/>
    <col min="10" max="10" width="25.28515625" customWidth="1"/>
  </cols>
  <sheetData>
    <row r="1" spans="1:10" s="102" customFormat="1" ht="20.25" x14ac:dyDescent="0.3">
      <c r="A1" s="102" t="str">
        <f>CONCATENATE(Toern!A1," ","Toerndaten")</f>
        <v>Törn 2017-07 Toerndaten</v>
      </c>
      <c r="I1" s="104"/>
    </row>
    <row r="2" spans="1:10" ht="13.5" customHeight="1" x14ac:dyDescent="0.35">
      <c r="A2" s="32"/>
    </row>
    <row r="3" spans="1:10" ht="13.5" customHeight="1" x14ac:dyDescent="0.35">
      <c r="A3" s="40"/>
      <c r="B3" s="16"/>
      <c r="C3" s="16" t="s">
        <v>140</v>
      </c>
      <c r="D3" s="44"/>
      <c r="E3" s="44"/>
      <c r="F3" s="16" t="s">
        <v>141</v>
      </c>
      <c r="G3" s="44"/>
      <c r="H3" s="42"/>
      <c r="I3" s="45"/>
      <c r="J3" s="11"/>
    </row>
    <row r="4" spans="1:10" x14ac:dyDescent="0.2">
      <c r="A4" s="11" t="s">
        <v>135</v>
      </c>
      <c r="B4" s="11" t="s">
        <v>136</v>
      </c>
      <c r="C4" s="43" t="s">
        <v>142</v>
      </c>
      <c r="D4" s="43" t="s">
        <v>143</v>
      </c>
      <c r="E4" s="43" t="s">
        <v>144</v>
      </c>
      <c r="F4" s="43" t="s">
        <v>142</v>
      </c>
      <c r="G4" s="43" t="s">
        <v>143</v>
      </c>
      <c r="H4" s="43" t="s">
        <v>144</v>
      </c>
      <c r="I4" s="35" t="s">
        <v>137</v>
      </c>
      <c r="J4" s="35" t="s">
        <v>138</v>
      </c>
    </row>
    <row r="5" spans="1:10" x14ac:dyDescent="0.2">
      <c r="A5" s="121"/>
      <c r="B5" s="8"/>
      <c r="C5" s="36"/>
      <c r="D5" s="36"/>
      <c r="E5" s="36"/>
      <c r="F5" s="36"/>
      <c r="G5" s="36"/>
      <c r="H5" s="36"/>
      <c r="I5" s="21"/>
      <c r="J5" s="98"/>
    </row>
    <row r="6" spans="1:10" x14ac:dyDescent="0.2">
      <c r="A6" s="121"/>
      <c r="B6" s="70"/>
      <c r="C6" s="36"/>
      <c r="D6" s="36"/>
      <c r="E6" s="36"/>
      <c r="F6" s="36"/>
      <c r="G6" s="36"/>
      <c r="H6" s="36"/>
      <c r="I6" s="21"/>
      <c r="J6" s="70"/>
    </row>
    <row r="7" spans="1:10" x14ac:dyDescent="0.2">
      <c r="A7" s="121"/>
      <c r="B7" s="70"/>
      <c r="C7" s="36"/>
      <c r="D7" s="36"/>
      <c r="E7" s="36"/>
      <c r="F7" s="36"/>
      <c r="G7" s="36"/>
      <c r="H7" s="36"/>
      <c r="I7" s="21"/>
      <c r="J7" s="70"/>
    </row>
    <row r="8" spans="1:10" x14ac:dyDescent="0.2">
      <c r="A8" s="121"/>
      <c r="B8" s="70"/>
      <c r="C8" s="36"/>
      <c r="D8" s="36"/>
      <c r="E8" s="36"/>
      <c r="F8" s="36"/>
      <c r="G8" s="36"/>
      <c r="H8" s="36"/>
      <c r="I8" s="21"/>
      <c r="J8" s="70"/>
    </row>
    <row r="9" spans="1:10" x14ac:dyDescent="0.2">
      <c r="A9" s="121"/>
      <c r="B9" s="70"/>
      <c r="C9" s="36"/>
      <c r="D9" s="36"/>
      <c r="E9" s="36"/>
      <c r="F9" s="36"/>
      <c r="G9" s="36"/>
      <c r="H9" s="36"/>
      <c r="I9" s="21"/>
      <c r="J9" s="8"/>
    </row>
    <row r="10" spans="1:10" x14ac:dyDescent="0.2">
      <c r="A10" s="121"/>
      <c r="B10" s="8"/>
      <c r="C10" s="36"/>
      <c r="D10" s="36"/>
      <c r="E10" s="36"/>
      <c r="F10" s="36"/>
      <c r="G10" s="36"/>
      <c r="H10" s="36"/>
      <c r="I10" s="21"/>
      <c r="J10" s="8"/>
    </row>
    <row r="11" spans="1:10" x14ac:dyDescent="0.2">
      <c r="A11" s="121"/>
      <c r="B11" s="8"/>
      <c r="C11" s="36"/>
      <c r="D11" s="36"/>
      <c r="E11" s="36"/>
      <c r="F11" s="36"/>
      <c r="G11" s="36"/>
      <c r="H11" s="36"/>
      <c r="I11" s="21"/>
      <c r="J11" s="41"/>
    </row>
    <row r="12" spans="1:10" x14ac:dyDescent="0.2">
      <c r="A12" s="11"/>
      <c r="B12" s="11"/>
      <c r="C12" s="37">
        <f>SUM(C5:C11)</f>
        <v>0</v>
      </c>
      <c r="D12" s="37">
        <f>SUM(D5:D11)</f>
        <v>0</v>
      </c>
      <c r="E12" s="37">
        <f>SUM(E5:E11)</f>
        <v>0</v>
      </c>
      <c r="F12" s="37">
        <f>SUM(F5:F11)</f>
        <v>0</v>
      </c>
      <c r="G12" s="37">
        <f>SUM(G5:G11)</f>
        <v>0</v>
      </c>
      <c r="H12" s="37">
        <f>F12+G12</f>
        <v>0</v>
      </c>
      <c r="I12" s="35" t="e">
        <f>SUM(I5:I11)/COUNT(I5:I11)</f>
        <v>#DIV/0!</v>
      </c>
      <c r="J12" s="11"/>
    </row>
    <row r="14" spans="1:10" ht="12.75" customHeight="1" x14ac:dyDescent="0.2"/>
    <row r="15" spans="1:10" ht="12.75" customHeight="1" x14ac:dyDescent="0.2">
      <c r="I15"/>
    </row>
    <row r="16" spans="1:10" ht="12.75" customHeight="1" x14ac:dyDescent="0.2">
      <c r="I16"/>
    </row>
    <row r="17" spans="2:12" ht="12.75" customHeight="1" x14ac:dyDescent="0.2">
      <c r="I17"/>
      <c r="L17" t="s">
        <v>139</v>
      </c>
    </row>
    <row r="18" spans="2:12" ht="12.75" customHeight="1" x14ac:dyDescent="0.2">
      <c r="I18"/>
      <c r="K18" t="s">
        <v>139</v>
      </c>
    </row>
    <row r="19" spans="2:12" ht="12.75" customHeight="1" x14ac:dyDescent="0.2">
      <c r="I19"/>
      <c r="K19" t="s">
        <v>139</v>
      </c>
    </row>
    <row r="20" spans="2:12" ht="12.75" customHeight="1" x14ac:dyDescent="0.2">
      <c r="I20"/>
      <c r="K20" t="s">
        <v>139</v>
      </c>
    </row>
    <row r="21" spans="2:12" ht="12.75" customHeight="1" x14ac:dyDescent="0.2">
      <c r="I21"/>
      <c r="K21" t="s">
        <v>139</v>
      </c>
    </row>
    <row r="22" spans="2:12" ht="12.75" customHeight="1" x14ac:dyDescent="0.2">
      <c r="I22"/>
      <c r="K22" t="s">
        <v>139</v>
      </c>
    </row>
    <row r="23" spans="2:12" ht="12.75" customHeight="1" x14ac:dyDescent="0.2">
      <c r="I23"/>
      <c r="K23" t="s">
        <v>139</v>
      </c>
    </row>
    <row r="24" spans="2:12" ht="12.75" customHeight="1" x14ac:dyDescent="0.2">
      <c r="I24"/>
    </row>
    <row r="25" spans="2:12" ht="12.75" customHeight="1" x14ac:dyDescent="0.2">
      <c r="I25"/>
    </row>
    <row r="26" spans="2:12" ht="12.75" customHeight="1" x14ac:dyDescent="0.2">
      <c r="I26"/>
    </row>
    <row r="27" spans="2:12" ht="12.75" customHeight="1" x14ac:dyDescent="0.3">
      <c r="B27" s="33"/>
      <c r="I27"/>
    </row>
    <row r="28" spans="2:12" ht="12.75" customHeight="1" x14ac:dyDescent="0.2">
      <c r="B28" s="38"/>
      <c r="I28"/>
    </row>
    <row r="29" spans="2:12" ht="12.75" customHeight="1" x14ac:dyDescent="0.2">
      <c r="B29" s="38"/>
      <c r="I29"/>
    </row>
    <row r="30" spans="2:12" ht="12.75" customHeight="1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2:12" ht="12.75" customHeight="1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12.75" customHeight="1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</row>
    <row r="33" spans="2:11" ht="12.75" customHeight="1" x14ac:dyDescent="0.2">
      <c r="B33" s="38"/>
      <c r="C33" s="38"/>
      <c r="D33" s="38"/>
      <c r="E33" s="38"/>
      <c r="F33" s="38"/>
      <c r="G33" s="38"/>
      <c r="H33" s="38"/>
      <c r="I33" s="38"/>
      <c r="J33" s="38"/>
    </row>
    <row r="34" spans="2:11" ht="12.7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</row>
    <row r="35" spans="2:11" ht="12.7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</row>
    <row r="36" spans="2:11" ht="12.75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</row>
    <row r="37" spans="2:11" ht="12.75" customHeight="1" x14ac:dyDescent="0.2"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12.75" customHeight="1" x14ac:dyDescent="0.25">
      <c r="B38" s="39"/>
      <c r="I38"/>
    </row>
    <row r="39" spans="2:11" ht="12.75" customHeight="1" x14ac:dyDescent="0.2"/>
    <row r="40" spans="2:11" ht="12.75" customHeight="1" x14ac:dyDescent="0.2"/>
  </sheetData>
  <phoneticPr fontId="1" type="noConversion"/>
  <pageMargins left="0.75" right="0.75" top="1" bottom="1" header="0.4921259845" footer="0.4921259845"/>
  <pageSetup paperSize="9" orientation="landscape" horizontalDpi="4294967293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4" workbookViewId="0">
      <selection activeCell="D11" sqref="D11"/>
    </sheetView>
  </sheetViews>
  <sheetFormatPr defaultColWidth="11.42578125" defaultRowHeight="12.75" x14ac:dyDescent="0.2"/>
  <cols>
    <col min="1" max="4" width="28.42578125" customWidth="1"/>
  </cols>
  <sheetData>
    <row r="1" spans="1:4" s="102" customFormat="1" ht="20.25" x14ac:dyDescent="0.3">
      <c r="A1" s="102" t="str">
        <f>CONCATENATE(Toern!A1," ","Jachtdaten")</f>
        <v>Törn 2017-07 Jachtdaten</v>
      </c>
    </row>
    <row r="2" spans="1:4" ht="14.25" customHeight="1" x14ac:dyDescent="0.2"/>
    <row r="3" spans="1:4" x14ac:dyDescent="0.2">
      <c r="A3" s="73" t="s">
        <v>124</v>
      </c>
      <c r="B3" s="119" t="s">
        <v>536</v>
      </c>
      <c r="C3" s="73" t="s">
        <v>192</v>
      </c>
      <c r="D3" s="119">
        <v>11.19</v>
      </c>
    </row>
    <row r="4" spans="1:4" x14ac:dyDescent="0.2">
      <c r="A4" s="73" t="s">
        <v>125</v>
      </c>
      <c r="B4" s="119" t="s">
        <v>529</v>
      </c>
      <c r="C4" s="73" t="s">
        <v>134</v>
      </c>
      <c r="D4" s="119"/>
    </row>
    <row r="5" spans="1:4" x14ac:dyDescent="0.2">
      <c r="A5" s="73" t="s">
        <v>126</v>
      </c>
      <c r="B5" s="119" t="s">
        <v>537</v>
      </c>
      <c r="C5" s="73" t="s">
        <v>193</v>
      </c>
      <c r="D5" s="119">
        <v>3.85</v>
      </c>
    </row>
    <row r="6" spans="1:4" x14ac:dyDescent="0.2">
      <c r="A6" s="73" t="s">
        <v>127</v>
      </c>
      <c r="B6" s="48"/>
      <c r="C6" s="73" t="s">
        <v>194</v>
      </c>
      <c r="D6" s="119">
        <v>1.9</v>
      </c>
    </row>
    <row r="7" spans="1:4" x14ac:dyDescent="0.2">
      <c r="A7" s="73" t="s">
        <v>129</v>
      </c>
      <c r="B7" s="119" t="s">
        <v>538</v>
      </c>
      <c r="C7" s="73" t="s">
        <v>128</v>
      </c>
      <c r="D7" s="119" t="s">
        <v>542</v>
      </c>
    </row>
    <row r="8" spans="1:4" x14ac:dyDescent="0.2">
      <c r="A8" s="73" t="s">
        <v>130</v>
      </c>
      <c r="B8" s="119" t="s">
        <v>539</v>
      </c>
      <c r="C8" s="73" t="s">
        <v>195</v>
      </c>
      <c r="D8" s="119" t="s">
        <v>543</v>
      </c>
    </row>
    <row r="9" spans="1:4" x14ac:dyDescent="0.2">
      <c r="A9" s="73" t="s">
        <v>132</v>
      </c>
      <c r="B9" s="119" t="s">
        <v>540</v>
      </c>
      <c r="C9" s="73" t="s">
        <v>131</v>
      </c>
      <c r="D9" s="119">
        <v>380</v>
      </c>
    </row>
    <row r="10" spans="1:4" x14ac:dyDescent="0.2">
      <c r="A10" s="73" t="s">
        <v>133</v>
      </c>
      <c r="B10" s="119" t="s">
        <v>541</v>
      </c>
      <c r="C10" s="73" t="s">
        <v>196</v>
      </c>
      <c r="D10" s="119">
        <v>200</v>
      </c>
    </row>
  </sheetData>
  <phoneticPr fontId="1" type="noConversion"/>
  <pageMargins left="0.75" right="0.75" top="1" bottom="1" header="0.4921259845" footer="0.4921259845"/>
  <pageSetup paperSize="9" fitToWidth="0" orientation="landscape" horizontalDpi="4294967293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/>
  </sheetViews>
  <sheetFormatPr defaultColWidth="11.42578125" defaultRowHeight="12.75" x14ac:dyDescent="0.2"/>
  <cols>
    <col min="1" max="1" width="25" bestFit="1" customWidth="1"/>
    <col min="3" max="3" width="14.140625" bestFit="1" customWidth="1"/>
  </cols>
  <sheetData>
    <row r="1" spans="1:5" x14ac:dyDescent="0.2">
      <c r="A1" s="51"/>
    </row>
    <row r="2" spans="1:5" x14ac:dyDescent="0.2">
      <c r="A2" s="51"/>
    </row>
    <row r="3" spans="1:5" x14ac:dyDescent="0.2">
      <c r="A3" s="51"/>
      <c r="B3" s="50"/>
      <c r="E3" s="50"/>
    </row>
    <row r="4" spans="1:5" x14ac:dyDescent="0.2">
      <c r="A4" s="51"/>
      <c r="B4" s="50"/>
      <c r="E4" s="50"/>
    </row>
    <row r="5" spans="1:5" x14ac:dyDescent="0.2">
      <c r="A5" s="51"/>
    </row>
    <row r="6" spans="1:5" x14ac:dyDescent="0.2">
      <c r="A6" s="51"/>
    </row>
    <row r="7" spans="1:5" x14ac:dyDescent="0.2">
      <c r="A7" s="51"/>
    </row>
    <row r="8" spans="1:5" x14ac:dyDescent="0.2">
      <c r="A8" s="51"/>
    </row>
    <row r="9" spans="1:5" x14ac:dyDescent="0.2">
      <c r="A9" s="51"/>
    </row>
    <row r="10" spans="1:5" x14ac:dyDescent="0.2">
      <c r="A10" s="51"/>
    </row>
    <row r="11" spans="1:5" x14ac:dyDescent="0.2">
      <c r="A11" s="51"/>
    </row>
    <row r="12" spans="1:5" x14ac:dyDescent="0.2">
      <c r="A12" s="51"/>
    </row>
    <row r="13" spans="1:5" x14ac:dyDescent="0.2">
      <c r="A13" s="51"/>
    </row>
    <row r="14" spans="1:5" x14ac:dyDescent="0.2">
      <c r="A14" s="51"/>
    </row>
    <row r="15" spans="1:5" x14ac:dyDescent="0.2">
      <c r="A15" s="51"/>
      <c r="E15" s="50"/>
    </row>
    <row r="16" spans="1:5" x14ac:dyDescent="0.2">
      <c r="A16" s="51"/>
      <c r="B16" s="50"/>
      <c r="E16" s="50"/>
    </row>
    <row r="17" spans="1:1" x14ac:dyDescent="0.2">
      <c r="A17" s="49"/>
    </row>
    <row r="18" spans="1:1" x14ac:dyDescent="0.2">
      <c r="A18" s="49"/>
    </row>
    <row r="19" spans="1:1" x14ac:dyDescent="0.2">
      <c r="A19" s="49"/>
    </row>
    <row r="20" spans="1:1" x14ac:dyDescent="0.2">
      <c r="A20" s="49"/>
    </row>
  </sheetData>
  <pageMargins left="0.7" right="0.7" top="0.78740157499999996" bottom="0.78740157499999996" header="0.3" footer="0.3"/>
  <pageSetup paperSize="9" orientation="portrait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B5" sqref="B5"/>
    </sheetView>
  </sheetViews>
  <sheetFormatPr defaultColWidth="11.42578125" defaultRowHeight="12.75" x14ac:dyDescent="0.2"/>
  <cols>
    <col min="1" max="4" width="11.42578125" style="78"/>
    <col min="5" max="16384" width="11.42578125" style="47"/>
  </cols>
  <sheetData>
    <row r="1" spans="1:6" ht="23.25" x14ac:dyDescent="0.35">
      <c r="A1" s="79" t="s">
        <v>203</v>
      </c>
    </row>
    <row r="3" spans="1:6" ht="13.5" thickBot="1" x14ac:dyDescent="0.25">
      <c r="A3" s="78" t="s">
        <v>212</v>
      </c>
      <c r="D3" s="78" t="s">
        <v>220</v>
      </c>
      <c r="E3" s="120">
        <v>7.4412200000000004</v>
      </c>
      <c r="F3" s="47" t="s">
        <v>204</v>
      </c>
    </row>
    <row r="4" spans="1:6" x14ac:dyDescent="0.2">
      <c r="A4" s="89" t="str">
        <f>F3</f>
        <v>Kuna</v>
      </c>
      <c r="B4" s="90" t="s">
        <v>184</v>
      </c>
      <c r="C4" s="93" t="s">
        <v>184</v>
      </c>
      <c r="D4" s="94" t="str">
        <f>F3</f>
        <v>Kuna</v>
      </c>
    </row>
    <row r="5" spans="1:6" x14ac:dyDescent="0.2">
      <c r="A5" s="125">
        <v>1</v>
      </c>
      <c r="B5" s="125">
        <f>A5/$E$3</f>
        <v>0.13438656564380572</v>
      </c>
      <c r="C5" s="126">
        <v>1</v>
      </c>
      <c r="D5" s="126">
        <f>C5*$E$3</f>
        <v>7.4412200000000004</v>
      </c>
    </row>
    <row r="6" spans="1:6" x14ac:dyDescent="0.2">
      <c r="A6" s="125">
        <v>10</v>
      </c>
      <c r="B6" s="127">
        <f t="shared" ref="B6:B45" si="0">A6/$E$3</f>
        <v>1.3438656564380571</v>
      </c>
      <c r="C6" s="125">
        <v>10</v>
      </c>
      <c r="D6" s="125">
        <f t="shared" ref="D6:D45" si="1">C6*$E$3</f>
        <v>74.412199999999999</v>
      </c>
    </row>
    <row r="7" spans="1:6" x14ac:dyDescent="0.2">
      <c r="A7" s="125">
        <v>20</v>
      </c>
      <c r="B7" s="125">
        <f t="shared" si="0"/>
        <v>2.6877313128761142</v>
      </c>
      <c r="C7" s="125">
        <v>20</v>
      </c>
      <c r="D7" s="125">
        <f t="shared" si="1"/>
        <v>148.8244</v>
      </c>
    </row>
    <row r="8" spans="1:6" x14ac:dyDescent="0.2">
      <c r="A8" s="125">
        <v>30</v>
      </c>
      <c r="B8" s="125">
        <f t="shared" si="0"/>
        <v>4.0315969693141716</v>
      </c>
      <c r="C8" s="125">
        <v>30</v>
      </c>
      <c r="D8" s="125">
        <f t="shared" si="1"/>
        <v>223.23660000000001</v>
      </c>
    </row>
    <row r="9" spans="1:6" x14ac:dyDescent="0.2">
      <c r="A9" s="91">
        <v>40</v>
      </c>
      <c r="B9" s="92">
        <f t="shared" si="0"/>
        <v>5.3754626257522284</v>
      </c>
      <c r="C9" s="91">
        <v>40</v>
      </c>
      <c r="D9" s="92">
        <f t="shared" si="1"/>
        <v>297.64879999999999</v>
      </c>
    </row>
    <row r="10" spans="1:6" x14ac:dyDescent="0.2">
      <c r="A10" s="91">
        <v>50</v>
      </c>
      <c r="B10" s="92">
        <f t="shared" si="0"/>
        <v>6.7193282821902853</v>
      </c>
      <c r="C10" s="91">
        <v>50</v>
      </c>
      <c r="D10" s="92">
        <f t="shared" si="1"/>
        <v>372.06100000000004</v>
      </c>
    </row>
    <row r="11" spans="1:6" x14ac:dyDescent="0.2">
      <c r="A11" s="91">
        <v>60</v>
      </c>
      <c r="B11" s="92">
        <f t="shared" si="0"/>
        <v>8.0631939386283431</v>
      </c>
      <c r="C11" s="91">
        <v>60</v>
      </c>
      <c r="D11" s="92">
        <f t="shared" si="1"/>
        <v>446.47320000000002</v>
      </c>
    </row>
    <row r="12" spans="1:6" x14ac:dyDescent="0.2">
      <c r="A12" s="91">
        <v>70</v>
      </c>
      <c r="B12" s="92">
        <f t="shared" si="0"/>
        <v>9.4070595950664</v>
      </c>
      <c r="C12" s="91">
        <v>70</v>
      </c>
      <c r="D12" s="92">
        <f t="shared" si="1"/>
        <v>520.8854</v>
      </c>
    </row>
    <row r="13" spans="1:6" x14ac:dyDescent="0.2">
      <c r="A13" s="91">
        <v>80</v>
      </c>
      <c r="B13" s="92">
        <f t="shared" si="0"/>
        <v>10.750925251504457</v>
      </c>
      <c r="C13" s="91">
        <v>80</v>
      </c>
      <c r="D13" s="92">
        <f t="shared" si="1"/>
        <v>595.29759999999999</v>
      </c>
    </row>
    <row r="14" spans="1:6" x14ac:dyDescent="0.2">
      <c r="A14" s="91">
        <v>90</v>
      </c>
      <c r="B14" s="92">
        <f t="shared" si="0"/>
        <v>12.094790907942514</v>
      </c>
      <c r="C14" s="91">
        <v>90</v>
      </c>
      <c r="D14" s="92">
        <f t="shared" si="1"/>
        <v>669.70980000000009</v>
      </c>
    </row>
    <row r="15" spans="1:6" x14ac:dyDescent="0.2">
      <c r="A15" s="91">
        <v>100</v>
      </c>
      <c r="B15" s="92">
        <f t="shared" si="0"/>
        <v>13.438656564380571</v>
      </c>
      <c r="C15" s="91">
        <v>100</v>
      </c>
      <c r="D15" s="92">
        <f t="shared" si="1"/>
        <v>744.12200000000007</v>
      </c>
    </row>
    <row r="16" spans="1:6" x14ac:dyDescent="0.2">
      <c r="A16" s="91">
        <v>110</v>
      </c>
      <c r="B16" s="92">
        <f t="shared" si="0"/>
        <v>14.782522220818628</v>
      </c>
      <c r="C16" s="91">
        <v>110</v>
      </c>
      <c r="D16" s="92">
        <f t="shared" si="1"/>
        <v>818.53420000000006</v>
      </c>
    </row>
    <row r="17" spans="1:4" x14ac:dyDescent="0.2">
      <c r="A17" s="91">
        <v>120</v>
      </c>
      <c r="B17" s="92">
        <f t="shared" si="0"/>
        <v>16.126387877256686</v>
      </c>
      <c r="C17" s="91">
        <v>120</v>
      </c>
      <c r="D17" s="92">
        <f t="shared" si="1"/>
        <v>892.94640000000004</v>
      </c>
    </row>
    <row r="18" spans="1:4" x14ac:dyDescent="0.2">
      <c r="A18" s="91">
        <v>130</v>
      </c>
      <c r="B18" s="92">
        <f t="shared" si="0"/>
        <v>17.470253533694741</v>
      </c>
      <c r="C18" s="91">
        <v>130</v>
      </c>
      <c r="D18" s="92">
        <f t="shared" si="1"/>
        <v>967.35860000000002</v>
      </c>
    </row>
    <row r="19" spans="1:4" x14ac:dyDescent="0.2">
      <c r="A19" s="91">
        <v>140</v>
      </c>
      <c r="B19" s="92">
        <f t="shared" si="0"/>
        <v>18.8141191901328</v>
      </c>
      <c r="C19" s="91">
        <v>140</v>
      </c>
      <c r="D19" s="92">
        <f t="shared" si="1"/>
        <v>1041.7708</v>
      </c>
    </row>
    <row r="20" spans="1:4" x14ac:dyDescent="0.2">
      <c r="A20" s="91">
        <v>150</v>
      </c>
      <c r="B20" s="92">
        <f t="shared" si="0"/>
        <v>20.157984846570859</v>
      </c>
      <c r="C20" s="91">
        <v>150</v>
      </c>
      <c r="D20" s="92">
        <f t="shared" si="1"/>
        <v>1116.183</v>
      </c>
    </row>
    <row r="21" spans="1:4" x14ac:dyDescent="0.2">
      <c r="A21" s="91">
        <v>160</v>
      </c>
      <c r="B21" s="92">
        <f t="shared" si="0"/>
        <v>21.501850503008914</v>
      </c>
      <c r="C21" s="91">
        <v>160</v>
      </c>
      <c r="D21" s="92">
        <f t="shared" si="1"/>
        <v>1190.5952</v>
      </c>
    </row>
    <row r="22" spans="1:4" x14ac:dyDescent="0.2">
      <c r="A22" s="91">
        <v>170</v>
      </c>
      <c r="B22" s="92">
        <f t="shared" si="0"/>
        <v>22.845716159446972</v>
      </c>
      <c r="C22" s="91">
        <v>170</v>
      </c>
      <c r="D22" s="92">
        <f t="shared" si="1"/>
        <v>1265.0074</v>
      </c>
    </row>
    <row r="23" spans="1:4" x14ac:dyDescent="0.2">
      <c r="A23" s="91">
        <v>180</v>
      </c>
      <c r="B23" s="92">
        <f t="shared" si="0"/>
        <v>24.189581815885028</v>
      </c>
      <c r="C23" s="91">
        <v>180</v>
      </c>
      <c r="D23" s="92">
        <f t="shared" si="1"/>
        <v>1339.4196000000002</v>
      </c>
    </row>
    <row r="24" spans="1:4" x14ac:dyDescent="0.2">
      <c r="A24" s="91">
        <v>190</v>
      </c>
      <c r="B24" s="92">
        <f t="shared" si="0"/>
        <v>25.533447472323086</v>
      </c>
      <c r="C24" s="91">
        <v>190</v>
      </c>
      <c r="D24" s="92">
        <f t="shared" si="1"/>
        <v>1413.8318000000002</v>
      </c>
    </row>
    <row r="25" spans="1:4" x14ac:dyDescent="0.2">
      <c r="A25" s="91">
        <v>200</v>
      </c>
      <c r="B25" s="92">
        <f t="shared" si="0"/>
        <v>26.877313128761141</v>
      </c>
      <c r="C25" s="91">
        <v>200</v>
      </c>
      <c r="D25" s="92">
        <f t="shared" si="1"/>
        <v>1488.2440000000001</v>
      </c>
    </row>
    <row r="26" spans="1:4" x14ac:dyDescent="0.2">
      <c r="A26" s="91">
        <v>210</v>
      </c>
      <c r="B26" s="92">
        <f t="shared" si="0"/>
        <v>28.2211787851992</v>
      </c>
      <c r="C26" s="91">
        <v>210</v>
      </c>
      <c r="D26" s="92">
        <f t="shared" si="1"/>
        <v>1562.6562000000001</v>
      </c>
    </row>
    <row r="27" spans="1:4" x14ac:dyDescent="0.2">
      <c r="A27" s="91">
        <v>220</v>
      </c>
      <c r="B27" s="92">
        <f t="shared" si="0"/>
        <v>29.565044441637255</v>
      </c>
      <c r="C27" s="91">
        <v>220</v>
      </c>
      <c r="D27" s="92">
        <f t="shared" si="1"/>
        <v>1637.0684000000001</v>
      </c>
    </row>
    <row r="28" spans="1:4" x14ac:dyDescent="0.2">
      <c r="A28" s="91">
        <v>230</v>
      </c>
      <c r="B28" s="92">
        <f t="shared" si="0"/>
        <v>30.908910098075314</v>
      </c>
      <c r="C28" s="91">
        <v>230</v>
      </c>
      <c r="D28" s="92">
        <f t="shared" si="1"/>
        <v>1711.4806000000001</v>
      </c>
    </row>
    <row r="29" spans="1:4" x14ac:dyDescent="0.2">
      <c r="A29" s="91">
        <v>240</v>
      </c>
      <c r="B29" s="92">
        <f t="shared" si="0"/>
        <v>32.252775754513372</v>
      </c>
      <c r="C29" s="91">
        <v>240</v>
      </c>
      <c r="D29" s="92">
        <f t="shared" si="1"/>
        <v>1785.8928000000001</v>
      </c>
    </row>
    <row r="30" spans="1:4" x14ac:dyDescent="0.2">
      <c r="A30" s="91">
        <v>250</v>
      </c>
      <c r="B30" s="92">
        <f t="shared" si="0"/>
        <v>33.596641410951428</v>
      </c>
      <c r="C30" s="91">
        <v>250</v>
      </c>
      <c r="D30" s="92">
        <f t="shared" si="1"/>
        <v>1860.3050000000001</v>
      </c>
    </row>
    <row r="31" spans="1:4" x14ac:dyDescent="0.2">
      <c r="A31" s="91">
        <v>260</v>
      </c>
      <c r="B31" s="92">
        <f t="shared" si="0"/>
        <v>34.940507067389483</v>
      </c>
      <c r="C31" s="91">
        <v>260</v>
      </c>
      <c r="D31" s="92">
        <f t="shared" si="1"/>
        <v>1934.7172</v>
      </c>
    </row>
    <row r="32" spans="1:4" x14ac:dyDescent="0.2">
      <c r="A32" s="91">
        <v>270</v>
      </c>
      <c r="B32" s="92">
        <f t="shared" si="0"/>
        <v>36.284372723827545</v>
      </c>
      <c r="C32" s="91">
        <v>270</v>
      </c>
      <c r="D32" s="92">
        <f t="shared" si="1"/>
        <v>2009.1294</v>
      </c>
    </row>
    <row r="33" spans="1:4" x14ac:dyDescent="0.2">
      <c r="A33" s="91">
        <v>280</v>
      </c>
      <c r="B33" s="92">
        <f t="shared" si="0"/>
        <v>37.6282383802656</v>
      </c>
      <c r="C33" s="91">
        <v>280</v>
      </c>
      <c r="D33" s="92">
        <f t="shared" si="1"/>
        <v>2083.5416</v>
      </c>
    </row>
    <row r="34" spans="1:4" x14ac:dyDescent="0.2">
      <c r="A34" s="91">
        <v>290</v>
      </c>
      <c r="B34" s="92">
        <f t="shared" si="0"/>
        <v>38.972104036703655</v>
      </c>
      <c r="C34" s="91">
        <v>290</v>
      </c>
      <c r="D34" s="92">
        <f t="shared" si="1"/>
        <v>2157.9538000000002</v>
      </c>
    </row>
    <row r="35" spans="1:4" x14ac:dyDescent="0.2">
      <c r="A35" s="91">
        <v>300</v>
      </c>
      <c r="B35" s="92">
        <f t="shared" si="0"/>
        <v>40.315969693141717</v>
      </c>
      <c r="C35" s="91">
        <v>300</v>
      </c>
      <c r="D35" s="92">
        <f t="shared" si="1"/>
        <v>2232.366</v>
      </c>
    </row>
    <row r="36" spans="1:4" x14ac:dyDescent="0.2">
      <c r="A36" s="91">
        <v>310</v>
      </c>
      <c r="B36" s="92">
        <f t="shared" si="0"/>
        <v>41.659835349579772</v>
      </c>
      <c r="C36" s="91">
        <v>310</v>
      </c>
      <c r="D36" s="92">
        <f t="shared" si="1"/>
        <v>2306.7782000000002</v>
      </c>
    </row>
    <row r="37" spans="1:4" x14ac:dyDescent="0.2">
      <c r="A37" s="91">
        <v>320</v>
      </c>
      <c r="B37" s="92">
        <f t="shared" si="0"/>
        <v>43.003701006017828</v>
      </c>
      <c r="C37" s="91">
        <v>320</v>
      </c>
      <c r="D37" s="92">
        <f t="shared" si="1"/>
        <v>2381.1904</v>
      </c>
    </row>
    <row r="38" spans="1:4" x14ac:dyDescent="0.2">
      <c r="A38" s="91">
        <v>330</v>
      </c>
      <c r="B38" s="92">
        <f t="shared" si="0"/>
        <v>44.347566662455883</v>
      </c>
      <c r="C38" s="91">
        <v>330</v>
      </c>
      <c r="D38" s="92">
        <f t="shared" si="1"/>
        <v>2455.6026000000002</v>
      </c>
    </row>
    <row r="39" spans="1:4" x14ac:dyDescent="0.2">
      <c r="A39" s="91">
        <v>340</v>
      </c>
      <c r="B39" s="92">
        <f t="shared" si="0"/>
        <v>45.691432318893945</v>
      </c>
      <c r="C39" s="91">
        <v>340</v>
      </c>
      <c r="D39" s="92">
        <f t="shared" si="1"/>
        <v>2530.0147999999999</v>
      </c>
    </row>
    <row r="40" spans="1:4" x14ac:dyDescent="0.2">
      <c r="A40" s="91">
        <v>350</v>
      </c>
      <c r="B40" s="92">
        <f t="shared" si="0"/>
        <v>47.035297975332</v>
      </c>
      <c r="C40" s="91">
        <v>350</v>
      </c>
      <c r="D40" s="92">
        <f t="shared" si="1"/>
        <v>2604.4270000000001</v>
      </c>
    </row>
    <row r="41" spans="1:4" x14ac:dyDescent="0.2">
      <c r="A41" s="91">
        <v>360</v>
      </c>
      <c r="B41" s="92">
        <f t="shared" si="0"/>
        <v>48.379163631770055</v>
      </c>
      <c r="C41" s="91">
        <v>360</v>
      </c>
      <c r="D41" s="92">
        <f t="shared" si="1"/>
        <v>2678.8392000000003</v>
      </c>
    </row>
    <row r="42" spans="1:4" x14ac:dyDescent="0.2">
      <c r="A42" s="91">
        <v>370</v>
      </c>
      <c r="B42" s="92">
        <f t="shared" si="0"/>
        <v>49.723029288208117</v>
      </c>
      <c r="C42" s="91">
        <v>370</v>
      </c>
      <c r="D42" s="92">
        <f t="shared" si="1"/>
        <v>2753.2514000000001</v>
      </c>
    </row>
    <row r="43" spans="1:4" x14ac:dyDescent="0.2">
      <c r="A43" s="91">
        <v>380</v>
      </c>
      <c r="B43" s="92">
        <f t="shared" si="0"/>
        <v>51.066894944646172</v>
      </c>
      <c r="C43" s="91">
        <v>380</v>
      </c>
      <c r="D43" s="92">
        <f t="shared" si="1"/>
        <v>2827.6636000000003</v>
      </c>
    </row>
    <row r="44" spans="1:4" x14ac:dyDescent="0.2">
      <c r="A44" s="91">
        <v>390</v>
      </c>
      <c r="B44" s="92">
        <f t="shared" si="0"/>
        <v>52.410760601084228</v>
      </c>
      <c r="C44" s="91">
        <v>390</v>
      </c>
      <c r="D44" s="92">
        <f t="shared" si="1"/>
        <v>2902.0758000000001</v>
      </c>
    </row>
    <row r="45" spans="1:4" x14ac:dyDescent="0.2">
      <c r="A45" s="91">
        <v>400</v>
      </c>
      <c r="B45" s="92">
        <f t="shared" si="0"/>
        <v>53.754626257522283</v>
      </c>
      <c r="C45" s="91">
        <v>400</v>
      </c>
      <c r="D45" s="92">
        <f t="shared" si="1"/>
        <v>2976.4880000000003</v>
      </c>
    </row>
    <row r="46" spans="1:4" x14ac:dyDescent="0.2">
      <c r="A46" s="91"/>
      <c r="B46" s="92"/>
      <c r="C46" s="91"/>
      <c r="D46" s="92"/>
    </row>
    <row r="47" spans="1:4" x14ac:dyDescent="0.2">
      <c r="A47" s="91">
        <v>1143</v>
      </c>
      <c r="B47" s="92">
        <f t="shared" ref="B47:B49" si="2">A47/$E$3</f>
        <v>153.60384453086994</v>
      </c>
      <c r="C47" s="91">
        <v>401</v>
      </c>
      <c r="D47" s="92">
        <f t="shared" ref="D47:D49" si="3">C47*$E$3</f>
        <v>2983.92922</v>
      </c>
    </row>
    <row r="48" spans="1:4" x14ac:dyDescent="0.2">
      <c r="A48" s="91">
        <v>226</v>
      </c>
      <c r="B48" s="92">
        <f t="shared" si="2"/>
        <v>30.371363835500091</v>
      </c>
      <c r="C48" s="91">
        <v>402</v>
      </c>
      <c r="D48" s="92">
        <f t="shared" si="3"/>
        <v>2991.3704400000001</v>
      </c>
    </row>
    <row r="49" spans="1:4" x14ac:dyDescent="0.2">
      <c r="A49" s="91"/>
      <c r="B49" s="92">
        <f t="shared" si="2"/>
        <v>0</v>
      </c>
      <c r="C49" s="91">
        <v>403</v>
      </c>
      <c r="D49" s="92">
        <f t="shared" si="3"/>
        <v>2998.8116600000003</v>
      </c>
    </row>
    <row r="50" spans="1:4" x14ac:dyDescent="0.2">
      <c r="A50" s="80"/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</vt:i4>
      </vt:variant>
    </vt:vector>
  </HeadingPairs>
  <TitlesOfParts>
    <vt:vector size="22" baseType="lpstr">
      <vt:lpstr>Toern</vt:lpstr>
      <vt:lpstr>Fixkosten</vt:lpstr>
      <vt:lpstr>Bordkasse</vt:lpstr>
      <vt:lpstr>Fahrgem</vt:lpstr>
      <vt:lpstr>Abrechnung</vt:lpstr>
      <vt:lpstr>Toerndaten</vt:lpstr>
      <vt:lpstr>Jachtdaten</vt:lpstr>
      <vt:lpstr>Routenplanung</vt:lpstr>
      <vt:lpstr>Währung</vt:lpstr>
      <vt:lpstr>Toernbesprechung</vt:lpstr>
      <vt:lpstr>Skipperkoffer</vt:lpstr>
      <vt:lpstr>Apotheke</vt:lpstr>
      <vt:lpstr>Packliste Reinhard</vt:lpstr>
      <vt:lpstr>Packliste Gertrude</vt:lpstr>
      <vt:lpstr>Packliste Ursula</vt:lpstr>
      <vt:lpstr>Packliste Aila</vt:lpstr>
      <vt:lpstr>Einkaufsliste</vt:lpstr>
      <vt:lpstr>Einkaufsliste2</vt:lpstr>
      <vt:lpstr>Mengenbedarf</vt:lpstr>
      <vt:lpstr>Formeln</vt:lpstr>
      <vt:lpstr>Tipps&amp;Tricks</vt:lpstr>
      <vt:lpstr>Einkaufsliste!Print_Area</vt:lpstr>
    </vt:vector>
  </TitlesOfParts>
  <Company>7iD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Dunst</dc:creator>
  <cp:lastModifiedBy>Reinhard</cp:lastModifiedBy>
  <cp:lastPrinted>2017-06-30T08:48:06Z</cp:lastPrinted>
  <dcterms:created xsi:type="dcterms:W3CDTF">2006-05-29T09:10:46Z</dcterms:created>
  <dcterms:modified xsi:type="dcterms:W3CDTF">2017-07-11T09:46:59Z</dcterms:modified>
</cp:coreProperties>
</file>