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5180" windowHeight="9060" tabRatio="804" activeTab="3"/>
  </bookViews>
  <sheets>
    <sheet name="Toern" sheetId="19" r:id="rId1"/>
    <sheet name="Fixkosten" sheetId="16" r:id="rId2"/>
    <sheet name="Bordkasse" sheetId="13" r:id="rId3"/>
    <sheet name="Fahrgem" sheetId="20" r:id="rId4"/>
    <sheet name="Abrechnung" sheetId="17" r:id="rId5"/>
    <sheet name="Toerndaten" sheetId="12" r:id="rId6"/>
    <sheet name="Jachtdaten" sheetId="11" r:id="rId7"/>
    <sheet name="Routenplanung" sheetId="14" state="hidden" r:id="rId8"/>
    <sheet name="Währung" sheetId="15" r:id="rId9"/>
    <sheet name="Toernbesprechung" sheetId="5" r:id="rId10"/>
    <sheet name="Skipperkoffer" sheetId="9" r:id="rId11"/>
    <sheet name="Packliste" sheetId="8" r:id="rId12"/>
    <sheet name="Packliste Gertrude" sheetId="25" r:id="rId13"/>
    <sheet name="Packliste Ursula" sheetId="24" r:id="rId14"/>
    <sheet name="Packliste Aila" sheetId="26" r:id="rId15"/>
    <sheet name="Einkaufsliste" sheetId="4" r:id="rId16"/>
    <sheet name="Einkaufsliste2" sheetId="10" r:id="rId17"/>
    <sheet name="Mengenbedarf" sheetId="22" r:id="rId18"/>
    <sheet name="Formeln" sheetId="18" r:id="rId19"/>
    <sheet name="Tipps&amp;Tricks" sheetId="23" r:id="rId20"/>
  </sheets>
  <definedNames>
    <definedName name="_xlnm.Print_Area" localSheetId="15">Einkaufsliste!$A$1:$K$39</definedName>
  </definedNames>
  <calcPr calcId="144525"/>
</workbook>
</file>

<file path=xl/calcChain.xml><?xml version="1.0" encoding="utf-8"?>
<calcChain xmlns="http://schemas.openxmlformats.org/spreadsheetml/2006/main">
  <c r="C26" i="13" l="1"/>
  <c r="C29" i="13"/>
  <c r="C30" i="13"/>
  <c r="C31" i="13"/>
  <c r="C32" i="13"/>
  <c r="C20" i="13" l="1"/>
  <c r="C21" i="13"/>
  <c r="C19" i="13"/>
  <c r="C13" i="13" l="1"/>
  <c r="F6" i="18" l="1"/>
  <c r="C9" i="13"/>
  <c r="C11" i="13"/>
  <c r="C12" i="13"/>
  <c r="C14" i="13"/>
  <c r="C15" i="13"/>
  <c r="C16" i="13"/>
  <c r="C18" i="13"/>
  <c r="C24" i="13"/>
  <c r="C25" i="13"/>
  <c r="C27" i="13"/>
  <c r="C33" i="13"/>
  <c r="N39" i="13" l="1"/>
  <c r="N38" i="13"/>
  <c r="N37" i="13"/>
  <c r="D3" i="13"/>
  <c r="M3" i="13"/>
  <c r="L3" i="13"/>
  <c r="K3" i="13"/>
  <c r="J3" i="13"/>
  <c r="I3" i="13"/>
  <c r="H3" i="13"/>
  <c r="G3" i="13"/>
  <c r="F3" i="13"/>
  <c r="E3" i="13"/>
  <c r="O3" i="13"/>
  <c r="A1" i="17" l="1"/>
  <c r="A1" i="20"/>
  <c r="N3" i="16" l="1"/>
  <c r="L3" i="16"/>
  <c r="K3" i="16"/>
  <c r="J3" i="16"/>
  <c r="I3" i="16"/>
  <c r="H3" i="16"/>
  <c r="G3" i="16"/>
  <c r="F3" i="16"/>
  <c r="E3" i="16"/>
  <c r="D3" i="16"/>
  <c r="C3" i="16"/>
  <c r="L19" i="16"/>
  <c r="K19" i="16"/>
  <c r="J19" i="16"/>
  <c r="I19" i="16"/>
  <c r="G19" i="16"/>
  <c r="G5" i="16"/>
  <c r="I5" i="16"/>
  <c r="J5" i="16"/>
  <c r="K5" i="16"/>
  <c r="L5" i="16"/>
  <c r="L4" i="16"/>
  <c r="K4" i="16"/>
  <c r="J4" i="16"/>
  <c r="I4" i="16"/>
  <c r="G4" i="16"/>
  <c r="G6" i="18" l="1"/>
  <c r="F5" i="18"/>
  <c r="G5" i="18" s="1"/>
  <c r="H5" i="18" l="1"/>
  <c r="H6" i="18"/>
  <c r="K18" i="16"/>
  <c r="J18" i="16"/>
  <c r="A5" i="17"/>
  <c r="A6" i="17"/>
  <c r="A7" i="17"/>
  <c r="A8" i="17"/>
  <c r="A9" i="17"/>
  <c r="A10" i="17"/>
  <c r="A11" i="17"/>
  <c r="A12" i="17"/>
  <c r="A13" i="17"/>
  <c r="A4" i="17"/>
  <c r="O3" i="20"/>
  <c r="M3" i="20"/>
  <c r="L3" i="20"/>
  <c r="K3" i="20"/>
  <c r="J3" i="20"/>
  <c r="I3" i="20"/>
  <c r="H3" i="20"/>
  <c r="G3" i="20"/>
  <c r="F3" i="20"/>
  <c r="E3" i="20"/>
  <c r="D3" i="20"/>
  <c r="H19" i="16" l="1"/>
  <c r="F19" i="16"/>
  <c r="E19" i="16"/>
  <c r="D19" i="16"/>
  <c r="H5" i="16"/>
  <c r="F5" i="16"/>
  <c r="E5" i="16"/>
  <c r="D5" i="16"/>
  <c r="C5" i="16"/>
  <c r="H4" i="16"/>
  <c r="F4" i="16"/>
  <c r="E4" i="16"/>
  <c r="D4" i="16"/>
  <c r="G3" i="18"/>
  <c r="A1" i="16"/>
  <c r="A1" i="11"/>
  <c r="A1" i="13"/>
  <c r="A1" i="12"/>
  <c r="D34" i="13"/>
  <c r="B46" i="15" l="1"/>
  <c r="D46" i="15"/>
  <c r="B47" i="15"/>
  <c r="D47" i="15"/>
  <c r="B48" i="15"/>
  <c r="D48" i="15"/>
  <c r="C8" i="13"/>
  <c r="D4" i="15" l="1"/>
  <c r="A4" i="15"/>
  <c r="B6" i="18"/>
  <c r="C6" i="18"/>
  <c r="B5" i="18"/>
  <c r="C5" i="18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5" i="15"/>
  <c r="C12" i="12"/>
  <c r="D12" i="12"/>
  <c r="E12" i="12"/>
  <c r="F12" i="12"/>
  <c r="G12" i="12"/>
  <c r="H12" i="12"/>
  <c r="I12" i="12"/>
  <c r="D12" i="20"/>
  <c r="N12" i="20" s="1"/>
  <c r="O12" i="20" s="1"/>
  <c r="E12" i="20"/>
  <c r="F12" i="20"/>
  <c r="G12" i="20"/>
  <c r="H12" i="20"/>
  <c r="I12" i="20"/>
  <c r="J12" i="20"/>
  <c r="K12" i="20"/>
  <c r="L12" i="20"/>
  <c r="M12" i="20"/>
  <c r="E34" i="13"/>
  <c r="F34" i="13"/>
  <c r="G34" i="13"/>
  <c r="H34" i="13"/>
  <c r="I34" i="13"/>
  <c r="J34" i="13"/>
  <c r="K34" i="13"/>
  <c r="L34" i="13"/>
  <c r="M34" i="13"/>
  <c r="M14" i="16"/>
  <c r="M15" i="16"/>
  <c r="M16" i="16"/>
  <c r="M18" i="16" s="1"/>
  <c r="M17" i="16"/>
  <c r="B18" i="16"/>
  <c r="D6" i="18"/>
  <c r="D5" i="18"/>
  <c r="N18" i="16" l="1"/>
  <c r="C19" i="16" s="1"/>
  <c r="K20" i="16"/>
  <c r="B12" i="17" s="1"/>
  <c r="J20" i="16"/>
  <c r="B11" i="17" s="1"/>
  <c r="C18" i="16"/>
  <c r="L18" i="16"/>
  <c r="L20" i="16" s="1"/>
  <c r="B13" i="17" s="1"/>
  <c r="I18" i="16"/>
  <c r="I20" i="16" s="1"/>
  <c r="B10" i="17" s="1"/>
  <c r="H18" i="16"/>
  <c r="H20" i="16" s="1"/>
  <c r="B9" i="17" s="1"/>
  <c r="G18" i="16"/>
  <c r="G20" i="16" s="1"/>
  <c r="B8" i="17" s="1"/>
  <c r="F18" i="16"/>
  <c r="F20" i="16" s="1"/>
  <c r="B7" i="17" s="1"/>
  <c r="O39" i="13"/>
  <c r="C34" i="13"/>
  <c r="D18" i="16"/>
  <c r="D20" i="16" s="1"/>
  <c r="B5" i="17" s="1"/>
  <c r="E18" i="16"/>
  <c r="E20" i="16" s="1"/>
  <c r="B6" i="17" s="1"/>
  <c r="C20" i="16" l="1"/>
  <c r="B4" i="17" s="1"/>
  <c r="M13" i="20"/>
  <c r="M14" i="20" s="1"/>
  <c r="D13" i="17" s="1"/>
  <c r="L13" i="20"/>
  <c r="L14" i="20" s="1"/>
  <c r="D12" i="17" s="1"/>
  <c r="K13" i="20"/>
  <c r="K14" i="20" s="1"/>
  <c r="D11" i="17" s="1"/>
  <c r="J13" i="20"/>
  <c r="J14" i="20" s="1"/>
  <c r="D10" i="17" s="1"/>
  <c r="I13" i="20"/>
  <c r="I14" i="20" s="1"/>
  <c r="D9" i="17" s="1"/>
  <c r="H13" i="20"/>
  <c r="H14" i="20" s="1"/>
  <c r="D8" i="17" s="1"/>
  <c r="G13" i="20"/>
  <c r="G14" i="20" s="1"/>
  <c r="D7" i="17" s="1"/>
  <c r="F13" i="20"/>
  <c r="F14" i="20" s="1"/>
  <c r="D6" i="17" s="1"/>
  <c r="E13" i="20"/>
  <c r="E14" i="20" s="1"/>
  <c r="D5" i="17" s="1"/>
  <c r="D13" i="20"/>
  <c r="D14" i="20" s="1"/>
  <c r="D4" i="17" s="1"/>
  <c r="C40" i="13"/>
  <c r="N34" i="13"/>
  <c r="N40" i="13" s="1"/>
  <c r="O40" i="13" s="1"/>
  <c r="O34" i="13" l="1"/>
  <c r="M35" i="13" l="1"/>
  <c r="L35" i="13"/>
  <c r="L36" i="13" s="1"/>
  <c r="L40" i="13" s="1"/>
  <c r="K35" i="13"/>
  <c r="K36" i="13" s="1"/>
  <c r="K40" i="13" s="1"/>
  <c r="J35" i="13"/>
  <c r="J36" i="13" s="1"/>
  <c r="J40" i="13" s="1"/>
  <c r="I35" i="13"/>
  <c r="I36" i="13" s="1"/>
  <c r="I40" i="13" s="1"/>
  <c r="H35" i="13"/>
  <c r="H36" i="13" s="1"/>
  <c r="H40" i="13" s="1"/>
  <c r="G35" i="13"/>
  <c r="G36" i="13" s="1"/>
  <c r="G40" i="13" s="1"/>
  <c r="C7" i="17" s="1"/>
  <c r="E7" i="17" s="1"/>
  <c r="F35" i="13"/>
  <c r="F36" i="13" s="1"/>
  <c r="F40" i="13" s="1"/>
  <c r="C6" i="17" s="1"/>
  <c r="E6" i="17" s="1"/>
  <c r="E35" i="13"/>
  <c r="E36" i="13" s="1"/>
  <c r="E40" i="13" s="1"/>
  <c r="C5" i="17" s="1"/>
  <c r="E5" i="17" s="1"/>
  <c r="D35" i="13"/>
  <c r="D36" i="13" s="1"/>
  <c r="D40" i="13" s="1"/>
  <c r="M36" i="13"/>
  <c r="M40" i="13" s="1"/>
  <c r="C13" i="17" s="1"/>
  <c r="C8" i="17" l="1"/>
  <c r="E8" i="17" s="1"/>
  <c r="C10" i="17"/>
  <c r="E10" i="17" s="1"/>
  <c r="E13" i="17"/>
  <c r="C12" i="17"/>
  <c r="E12" i="17" s="1"/>
  <c r="C9" i="17"/>
  <c r="E9" i="17" s="1"/>
  <c r="C11" i="17"/>
  <c r="E11" i="17" s="1"/>
  <c r="C4" i="17"/>
  <c r="E4" i="17" s="1"/>
  <c r="O41" i="13"/>
</calcChain>
</file>

<file path=xl/comments1.xml><?xml version="1.0" encoding="utf-8"?>
<comments xmlns="http://schemas.openxmlformats.org/spreadsheetml/2006/main">
  <authors>
    <author>Reinhard Dunst</author>
  </authors>
  <commentList>
    <comment ref="N18" authorId="0">
      <text>
        <r>
          <rPr>
            <sz val="9"/>
            <color indexed="81"/>
            <rFont val="Tahoma"/>
            <family val="2"/>
          </rPr>
          <t>Differenz Fixkosten/Einzahlung</t>
        </r>
      </text>
    </comment>
  </commentList>
</comments>
</file>

<file path=xl/comments2.xml><?xml version="1.0" encoding="utf-8"?>
<comments xmlns="http://schemas.openxmlformats.org/spreadsheetml/2006/main">
  <authors>
    <author>Reinhard</author>
  </authors>
  <commentList>
    <comment ref="C35" author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  <comment ref="O39" authorId="0">
      <text>
        <r>
          <rPr>
            <b/>
            <sz val="9"/>
            <color indexed="81"/>
            <rFont val="Tahoma"/>
            <charset val="1"/>
          </rPr>
          <t>Reinhard:</t>
        </r>
        <r>
          <rPr>
            <sz val="9"/>
            <color indexed="81"/>
            <rFont val="Tahoma"/>
            <charset val="1"/>
          </rPr>
          <t xml:space="preserve">
Summe
Bordkassa Einzahlungen
</t>
        </r>
      </text>
    </comment>
  </commentList>
</comments>
</file>

<file path=xl/sharedStrings.xml><?xml version="1.0" encoding="utf-8"?>
<sst xmlns="http://schemas.openxmlformats.org/spreadsheetml/2006/main" count="733" uniqueCount="554">
  <si>
    <t>Bezeichnung</t>
  </si>
  <si>
    <t>Reinhard</t>
  </si>
  <si>
    <t>Bordkasse</t>
  </si>
  <si>
    <t>Summe Ausgaben</t>
  </si>
  <si>
    <t>Crewliste</t>
  </si>
  <si>
    <t>Kosten</t>
  </si>
  <si>
    <t>Anreise/Rückreise</t>
  </si>
  <si>
    <t>Clubschiff/Kojenverteilung</t>
  </si>
  <si>
    <t>Einkauf</t>
  </si>
  <si>
    <t>Apotheke</t>
  </si>
  <si>
    <t>Krankenschein</t>
  </si>
  <si>
    <t>Törnbesprechnung</t>
  </si>
  <si>
    <t>Einkaufsliste</t>
  </si>
  <si>
    <t>Müsli</t>
  </si>
  <si>
    <t>H-Milch</t>
  </si>
  <si>
    <t>Eier</t>
  </si>
  <si>
    <t>Vollkornbrot</t>
  </si>
  <si>
    <t>Wurst (Cabanossi,Salami,Toastschinken)</t>
  </si>
  <si>
    <t>Butter</t>
  </si>
  <si>
    <t>Kaffee (Löskaffee, Filterkaffee, Filter)</t>
  </si>
  <si>
    <t>Tee (Earlgrey, Schwarz, Kamille, Pfefferminze</t>
  </si>
  <si>
    <t>Fruchtsäfte</t>
  </si>
  <si>
    <t>Würfelzucker</t>
  </si>
  <si>
    <t>Honig</t>
  </si>
  <si>
    <t>Mineralwasser</t>
  </si>
  <si>
    <t>Hollersirup</t>
  </si>
  <si>
    <t>Essig</t>
  </si>
  <si>
    <t>Olivenöl</t>
  </si>
  <si>
    <t>Pfeffer, Salz, Oregano, Basilikum, Chilli</t>
  </si>
  <si>
    <t>Spülmittel</t>
  </si>
  <si>
    <t>Müllbeutel</t>
  </si>
  <si>
    <t>Alufolie</t>
  </si>
  <si>
    <t>Klopapier</t>
  </si>
  <si>
    <t>Küchenrolle</t>
  </si>
  <si>
    <t>Servietten</t>
  </si>
  <si>
    <t>Senf</t>
  </si>
  <si>
    <t>Frankfurter</t>
  </si>
  <si>
    <t>Cornflakes  (Ja Natürlich, Kelloggs)</t>
  </si>
  <si>
    <t>Dunst</t>
  </si>
  <si>
    <t>Gesamt Anteil</t>
  </si>
  <si>
    <t>Unterhosten</t>
  </si>
  <si>
    <t>Bundesheersocken</t>
  </si>
  <si>
    <t>Socken duenn</t>
  </si>
  <si>
    <t>BigPack Unterhosten</t>
  </si>
  <si>
    <t>BigPack Leiberl</t>
  </si>
  <si>
    <t>Badehose</t>
  </si>
  <si>
    <t>T-Shirt</t>
  </si>
  <si>
    <t>Polo Shirt</t>
  </si>
  <si>
    <t>Fliesjacke</t>
  </si>
  <si>
    <t>Trainingsanzug</t>
  </si>
  <si>
    <t>Kurze Hose</t>
  </si>
  <si>
    <t>Segeljacke</t>
  </si>
  <si>
    <t>Segelhose</t>
  </si>
  <si>
    <t>Rettungsweste</t>
  </si>
  <si>
    <t>Gummistiefel</t>
  </si>
  <si>
    <t>Segelschuhe</t>
  </si>
  <si>
    <t>Handschuhe warm</t>
  </si>
  <si>
    <t>Arbeitshandschuhe</t>
  </si>
  <si>
    <t>Suedwester</t>
  </si>
  <si>
    <t>Pyjamahose</t>
  </si>
  <si>
    <t>Badeschuhe</t>
  </si>
  <si>
    <t>Turnschuhe</t>
  </si>
  <si>
    <t>Weste</t>
  </si>
  <si>
    <t>Regen/Windjacke</t>
  </si>
  <si>
    <t>Pers. Anteil</t>
  </si>
  <si>
    <t>Individ. Anteil</t>
  </si>
  <si>
    <t>Gesamtkosten</t>
  </si>
  <si>
    <t>anteilig</t>
  </si>
  <si>
    <t>Kurs</t>
  </si>
  <si>
    <t>Speck Aufschnitt</t>
  </si>
  <si>
    <t>Samstag</t>
  </si>
  <si>
    <t>Abend</t>
  </si>
  <si>
    <t xml:space="preserve">Sonntag </t>
  </si>
  <si>
    <t>Mittag</t>
  </si>
  <si>
    <t>Montag</t>
  </si>
  <si>
    <t>Dienstag</t>
  </si>
  <si>
    <t>Mittwoch</t>
  </si>
  <si>
    <t>Donnerstag</t>
  </si>
  <si>
    <t>Freitag</t>
  </si>
  <si>
    <t>Skipperkoffer</t>
  </si>
  <si>
    <t>Charterunterlagen</t>
  </si>
  <si>
    <t>Seekarten</t>
  </si>
  <si>
    <t>Sekundenkleber</t>
  </si>
  <si>
    <t>Schwimmleine</t>
  </si>
  <si>
    <t>Verteilersteckdose</t>
  </si>
  <si>
    <t>Uhu Plus Schnellfest</t>
  </si>
  <si>
    <t>Bullenstander</t>
  </si>
  <si>
    <t>Ladegerät Notebook 12V</t>
  </si>
  <si>
    <t>Pattex</t>
  </si>
  <si>
    <t>Brandschutzdecke</t>
  </si>
  <si>
    <t>Handpeilkompass</t>
  </si>
  <si>
    <t>Ersatzbatterien</t>
  </si>
  <si>
    <t>Zeisige</t>
  </si>
  <si>
    <t>Stromadapter</t>
  </si>
  <si>
    <t>Klebebänder</t>
  </si>
  <si>
    <t>Beschlaege</t>
  </si>
  <si>
    <t>Kopflampe</t>
  </si>
  <si>
    <t>Doppelseitiges Klebeband</t>
  </si>
  <si>
    <t>Ersatzpatronen Schwimmweste</t>
  </si>
  <si>
    <t>Ladegerät Nokia</t>
  </si>
  <si>
    <t>Stromversorgung Garmin 12V</t>
  </si>
  <si>
    <t>Stromversorgung Garmin Notebook</t>
  </si>
  <si>
    <t>USB/Seriel Garmin</t>
  </si>
  <si>
    <t>Optische Sonnenbrille</t>
  </si>
  <si>
    <t>Datenkabel Siemens</t>
  </si>
  <si>
    <t>Garmin Tischfuss</t>
  </si>
  <si>
    <t>Garmin GPS</t>
  </si>
  <si>
    <t>Lupe</t>
  </si>
  <si>
    <t>Seabands</t>
  </si>
  <si>
    <t>Ladegerät Notebook</t>
  </si>
  <si>
    <t>USB/Seriel Kabel</t>
  </si>
  <si>
    <t>Navidreiecke</t>
  </si>
  <si>
    <t>Zirkel</t>
  </si>
  <si>
    <t>Lautsprecherkabel</t>
  </si>
  <si>
    <t>Taschenrechner</t>
  </si>
  <si>
    <t>Schlauchadapter Gardena</t>
  </si>
  <si>
    <t>Taschenlampe</t>
  </si>
  <si>
    <t>Fotoapparat</t>
  </si>
  <si>
    <t>Ladegeraet Ixos</t>
  </si>
  <si>
    <t>Packliste</t>
  </si>
  <si>
    <t>Lange Hose</t>
  </si>
  <si>
    <t>Pullover dick/Sweatshirt</t>
  </si>
  <si>
    <t>Regen/Windhose</t>
  </si>
  <si>
    <t>Kopfpolster</t>
  </si>
  <si>
    <t>Bauchtascherl</t>
  </si>
  <si>
    <t>Einkaufsliste Sonstiges</t>
  </si>
  <si>
    <t>Schiffsname:</t>
  </si>
  <si>
    <t>Heimathafen:</t>
  </si>
  <si>
    <t>Bootstype:</t>
  </si>
  <si>
    <t>Bootswerft:</t>
  </si>
  <si>
    <t>Motortype:</t>
  </si>
  <si>
    <t>Baujahr:</t>
  </si>
  <si>
    <t>Material:</t>
  </si>
  <si>
    <t>Wassertank:</t>
  </si>
  <si>
    <t>Verdrängung:</t>
  </si>
  <si>
    <t>Besegelung:</t>
  </si>
  <si>
    <t>LWL:</t>
  </si>
  <si>
    <t>Datum</t>
  </si>
  <si>
    <t>Ziel</t>
  </si>
  <si>
    <t>Loggefaktor</t>
  </si>
  <si>
    <t>Anmerkung</t>
  </si>
  <si>
    <t xml:space="preserve"> </t>
  </si>
  <si>
    <t>FdW</t>
  </si>
  <si>
    <t>FüG</t>
  </si>
  <si>
    <t>Segel</t>
  </si>
  <si>
    <t>Motor</t>
  </si>
  <si>
    <t>gesamt</t>
  </si>
  <si>
    <t>Wettex/Skotchbrite</t>
  </si>
  <si>
    <t>Geschirrtuecher</t>
  </si>
  <si>
    <t>Bodenfetzen</t>
  </si>
  <si>
    <t>Ziplock Beutel</t>
  </si>
  <si>
    <t>Packlsuppe</t>
  </si>
  <si>
    <t>Zwiebel</t>
  </si>
  <si>
    <t>Crew</t>
  </si>
  <si>
    <t>Ursula</t>
  </si>
  <si>
    <t>Buxbaum</t>
  </si>
  <si>
    <t>Kaesereibe</t>
  </si>
  <si>
    <t>Windmesser</t>
  </si>
  <si>
    <t>Permanentschreiber</t>
  </si>
  <si>
    <t>Anzahlung</t>
  </si>
  <si>
    <t>Restzahlung</t>
  </si>
  <si>
    <t>Sonstiges</t>
  </si>
  <si>
    <t>Teilzahlung</t>
  </si>
  <si>
    <t>Allgemein</t>
  </si>
  <si>
    <t>Bordkasse 1</t>
  </si>
  <si>
    <t>Bordkasse 2</t>
  </si>
  <si>
    <t>Bordkasse 3</t>
  </si>
  <si>
    <t>Handtücher</t>
  </si>
  <si>
    <t>Wörterbuch</t>
  </si>
  <si>
    <t>Französisch</t>
  </si>
  <si>
    <t>Lifebelts</t>
  </si>
  <si>
    <t>Schwimmwesten</t>
  </si>
  <si>
    <t>Holzkohle</t>
  </si>
  <si>
    <t>Angel</t>
  </si>
  <si>
    <t>1 W</t>
  </si>
  <si>
    <t>2 W</t>
  </si>
  <si>
    <t>x</t>
  </si>
  <si>
    <t>Hemden Kurzarm</t>
  </si>
  <si>
    <t>Flossen</t>
  </si>
  <si>
    <t>Ladegerät Handy</t>
  </si>
  <si>
    <t>12 Volt Verteiler</t>
  </si>
  <si>
    <t>12 auf 220V Transformer</t>
  </si>
  <si>
    <t>Maus</t>
  </si>
  <si>
    <t>USB Modem</t>
  </si>
  <si>
    <t>Taschenmesser</t>
  </si>
  <si>
    <t>Zigarettenpapier</t>
  </si>
  <si>
    <t>Euro</t>
  </si>
  <si>
    <t>Fixkosten</t>
  </si>
  <si>
    <t>Versicherung</t>
  </si>
  <si>
    <t>Fahrgem.</t>
  </si>
  <si>
    <t>Summe</t>
  </si>
  <si>
    <t>Anteilig Diff. Fixkosten</t>
  </si>
  <si>
    <t>Summe Einzahlung</t>
  </si>
  <si>
    <t>Rest Bordkasse</t>
  </si>
  <si>
    <t>Länge über alles:</t>
  </si>
  <si>
    <t>Breite:</t>
  </si>
  <si>
    <t>Tiefgang:</t>
  </si>
  <si>
    <t>Leistung:</t>
  </si>
  <si>
    <t>Dieseltank:</t>
  </si>
  <si>
    <t>n.n</t>
  </si>
  <si>
    <t>Vorname</t>
  </si>
  <si>
    <t>Nachname</t>
  </si>
  <si>
    <t>Teiln</t>
  </si>
  <si>
    <t>Thermoskanne</t>
  </si>
  <si>
    <t>Hundefutter</t>
  </si>
  <si>
    <t>Käse (Parmesan,Gouda,Geheimrat,Emmen,Feta)</t>
  </si>
  <si>
    <t>Währung Umrechnungstabelle</t>
  </si>
  <si>
    <t>Kuna</t>
  </si>
  <si>
    <t>Einkauf Hofer</t>
  </si>
  <si>
    <t>Einkauf Merkur</t>
  </si>
  <si>
    <t>Maut</t>
  </si>
  <si>
    <t>Raststaette</t>
  </si>
  <si>
    <t>Stahlseil</t>
  </si>
  <si>
    <t>Vorhangschloesser</t>
  </si>
  <si>
    <t>Suppenwuerfel</t>
  </si>
  <si>
    <t>Umrechnungskurs Euro-&gt;Fremdwährung:</t>
  </si>
  <si>
    <t>LED Lampe fuer Cockpit</t>
  </si>
  <si>
    <t>Stromstecker-Verteiler</t>
  </si>
  <si>
    <t>Grad</t>
  </si>
  <si>
    <t>Min</t>
  </si>
  <si>
    <t>Sek</t>
  </si>
  <si>
    <t>Dezimal</t>
  </si>
  <si>
    <t>Formeln</t>
  </si>
  <si>
    <t>1 Euro =</t>
  </si>
  <si>
    <t xml:space="preserve">Umrechnung </t>
  </si>
  <si>
    <t>Abkürzungen</t>
  </si>
  <si>
    <t>FL = Flasche</t>
  </si>
  <si>
    <t>Pal = Palette</t>
  </si>
  <si>
    <t>Tb = Tube</t>
  </si>
  <si>
    <t>Ds = Dose</t>
  </si>
  <si>
    <t>Btl = Beutel</t>
  </si>
  <si>
    <t>Mengenkalkulation</t>
  </si>
  <si>
    <t>1. Nährmittel: Bedarf für eine Hauptmahlzeit</t>
  </si>
  <si>
    <t>2. Fleisch, Gemüse, Nachtisch: Bedarf für eine Hauptmahlzeit</t>
  </si>
  <si>
    <t>3. Frühstück, Zwischenmahlzeiten: Bedarf für einen Tag</t>
  </si>
  <si>
    <t>4. Getränke: Bedarf für einen Tag</t>
  </si>
  <si>
    <t>1. NonFood:</t>
  </si>
  <si>
    <t>Spüli</t>
  </si>
  <si>
    <t>Spülbürste</t>
  </si>
  <si>
    <t>Spültücher/Spülschwämme</t>
  </si>
  <si>
    <t>Topfschwämme</t>
  </si>
  <si>
    <t>Frischhaltefolie</t>
  </si>
  <si>
    <t>Müllsäcke</t>
  </si>
  <si>
    <t>Tempos</t>
  </si>
  <si>
    <t>Putzlappen</t>
  </si>
  <si>
    <t>Sagrotan o. ä.</t>
  </si>
  <si>
    <t>Duftsteine</t>
  </si>
  <si>
    <t>Gummihandschuhe</t>
  </si>
  <si>
    <t>Kaffeefilter (bei Bohnenkaffee)</t>
  </si>
  <si>
    <t>von zu hause mitbringen</t>
  </si>
  <si>
    <t>Geschirrtücher jeder 1 / Woche</t>
  </si>
  <si>
    <t>Kerzen</t>
  </si>
  <si>
    <t>2. Getränke</t>
  </si>
  <si>
    <t>Erfrischungsgetränke</t>
  </si>
  <si>
    <t>Mineralwasser ohne Kohlensäure</t>
  </si>
  <si>
    <t>Mineralwasser mit Kohlensäure</t>
  </si>
  <si>
    <t>Apfelsaft</t>
  </si>
  <si>
    <t>Orangensaft</t>
  </si>
  <si>
    <t>Traubensaft</t>
  </si>
  <si>
    <t>sonstiger Saft</t>
  </si>
  <si>
    <t>Getränkepulver</t>
  </si>
  <si>
    <t>Zitronentee</t>
  </si>
  <si>
    <t>Cola</t>
  </si>
  <si>
    <t>Limo</t>
  </si>
  <si>
    <t>Malzbier</t>
  </si>
  <si>
    <t>Frühstück und warme Getränke</t>
  </si>
  <si>
    <t>Kaffee</t>
  </si>
  <si>
    <t>H- Milch</t>
  </si>
  <si>
    <t>Frische Milch</t>
  </si>
  <si>
    <t>Kakao</t>
  </si>
  <si>
    <t>Glühfix</t>
  </si>
  <si>
    <t>Alkoholische Getränke</t>
  </si>
  <si>
    <t>Bier</t>
  </si>
  <si>
    <t>Wein</t>
  </si>
  <si>
    <t>Cidre</t>
  </si>
  <si>
    <t>Spirituosen</t>
  </si>
  <si>
    <t>3. Essen allgemein</t>
  </si>
  <si>
    <t>Senf (scharf)</t>
  </si>
  <si>
    <t>Ketchup (Barbecue)</t>
  </si>
  <si>
    <t>Mayonaise</t>
  </si>
  <si>
    <t>Salz</t>
  </si>
  <si>
    <t>Pfeffer</t>
  </si>
  <si>
    <t>Curry</t>
  </si>
  <si>
    <t>Paprika</t>
  </si>
  <si>
    <t>gekörnte Brühe</t>
  </si>
  <si>
    <t>Kräutermischung</t>
  </si>
  <si>
    <t>Cayennepfeffer</t>
  </si>
  <si>
    <t>Tabasco</t>
  </si>
  <si>
    <t>Soja Sauce</t>
  </si>
  <si>
    <t>Würzmischungen</t>
  </si>
  <si>
    <t>Petersilie</t>
  </si>
  <si>
    <t>Zimt</t>
  </si>
  <si>
    <t>Allgemeine Zutaten</t>
  </si>
  <si>
    <t>Mehl</t>
  </si>
  <si>
    <t>Knoblauch</t>
  </si>
  <si>
    <t>Zwiebeln</t>
  </si>
  <si>
    <t>Gurken</t>
  </si>
  <si>
    <t>Gewürzgurken</t>
  </si>
  <si>
    <t>Öl</t>
  </si>
  <si>
    <t>Sahne</t>
  </si>
  <si>
    <t>Dörrfleisch</t>
  </si>
  <si>
    <t>Soßenbinder</t>
  </si>
  <si>
    <t>Obst</t>
  </si>
  <si>
    <t>Äpfel</t>
  </si>
  <si>
    <t>Orangen</t>
  </si>
  <si>
    <t>Zitronen</t>
  </si>
  <si>
    <t>Bananen</t>
  </si>
  <si>
    <t>Zitronensaft</t>
  </si>
  <si>
    <t>Rosinen</t>
  </si>
  <si>
    <t>4.Frühstück und zwischendurch</t>
  </si>
  <si>
    <t>Nährmittel</t>
  </si>
  <si>
    <t>Brot</t>
  </si>
  <si>
    <t>Aufbackbrötchen</t>
  </si>
  <si>
    <t>Müsli / Haferflocken</t>
  </si>
  <si>
    <t>Zwieback</t>
  </si>
  <si>
    <t>Maultaschen</t>
  </si>
  <si>
    <t>Tütensuppen</t>
  </si>
  <si>
    <t>Brotaufstrich</t>
  </si>
  <si>
    <t>Margarine</t>
  </si>
  <si>
    <t>Marmelade</t>
  </si>
  <si>
    <t>Nutella</t>
  </si>
  <si>
    <t>Salami</t>
  </si>
  <si>
    <t>Fleischwurst</t>
  </si>
  <si>
    <t>Schinken, roh</t>
  </si>
  <si>
    <t>Schinken, gekocht</t>
  </si>
  <si>
    <t>Leberwurst</t>
  </si>
  <si>
    <t>Käse</t>
  </si>
  <si>
    <t>Schmierkäse</t>
  </si>
  <si>
    <t>Quark</t>
  </si>
  <si>
    <t>Frischkäse</t>
  </si>
  <si>
    <t>Naschen</t>
  </si>
  <si>
    <t>Kekse</t>
  </si>
  <si>
    <t>Gummibärchen</t>
  </si>
  <si>
    <t>Erdnüsse</t>
  </si>
  <si>
    <t>Schokolade</t>
  </si>
  <si>
    <t>5. Hauptmahlzeiten</t>
  </si>
  <si>
    <t>Eintöpfe</t>
  </si>
  <si>
    <t>Bohnensuppe</t>
  </si>
  <si>
    <t>Erbsensuppe</t>
  </si>
  <si>
    <t>Hühnersuppe</t>
  </si>
  <si>
    <t>Feuerzauber</t>
  </si>
  <si>
    <t>Ravioli</t>
  </si>
  <si>
    <t>Reis</t>
  </si>
  <si>
    <t>Nudeln</t>
  </si>
  <si>
    <t>Kartoffeln</t>
  </si>
  <si>
    <t>Knödel</t>
  </si>
  <si>
    <t>Kartoffelpüree</t>
  </si>
  <si>
    <t>Tortellini</t>
  </si>
  <si>
    <t>Fleisch / Fisch</t>
  </si>
  <si>
    <t>Gulasch</t>
  </si>
  <si>
    <t>Corned Beef</t>
  </si>
  <si>
    <t>Frischfleisch</t>
  </si>
  <si>
    <t>Frischfisch</t>
  </si>
  <si>
    <t>Thunfisch</t>
  </si>
  <si>
    <t>Gemüse</t>
  </si>
  <si>
    <t>grüne Bohnen</t>
  </si>
  <si>
    <t>Mais</t>
  </si>
  <si>
    <t>Erbsen</t>
  </si>
  <si>
    <t>Rotkohl</t>
  </si>
  <si>
    <t>Breitlauch</t>
  </si>
  <si>
    <t>Pilze</t>
  </si>
  <si>
    <t>Tomatenmark</t>
  </si>
  <si>
    <t>passierte Tomaten</t>
  </si>
  <si>
    <t>Tomaten</t>
  </si>
  <si>
    <t>rote Bohnen</t>
  </si>
  <si>
    <t>Sauerkraut</t>
  </si>
  <si>
    <t>6. Nachtisch, Backen etc</t>
  </si>
  <si>
    <t>Joghurt</t>
  </si>
  <si>
    <t>Rührpudding</t>
  </si>
  <si>
    <t>Tortenboden</t>
  </si>
  <si>
    <t>Tortenguß</t>
  </si>
  <si>
    <t>Ananas</t>
  </si>
  <si>
    <t>Pfirsische</t>
  </si>
  <si>
    <t>Kirschen</t>
  </si>
  <si>
    <t>Mandarinen</t>
  </si>
  <si>
    <t>Mandeln</t>
  </si>
  <si>
    <t>Hefe</t>
  </si>
  <si>
    <t>Backpulver</t>
  </si>
  <si>
    <t>Sahnesteif</t>
  </si>
  <si>
    <t xml:space="preserve">Reis: </t>
  </si>
  <si>
    <t>100g/Pers</t>
  </si>
  <si>
    <t xml:space="preserve">Nudeln: </t>
  </si>
  <si>
    <t>100 bis 150g/Pers.</t>
  </si>
  <si>
    <t>Kartoffeln:</t>
  </si>
  <si>
    <t xml:space="preserve"> 300 bis 400g/Pers.</t>
  </si>
  <si>
    <t xml:space="preserve">Püree, Klöße etc.: </t>
  </si>
  <si>
    <t>2 sog Portionen/Pers.</t>
  </si>
  <si>
    <t xml:space="preserve">Fleisch, Wurst, etc.: </t>
  </si>
  <si>
    <t xml:space="preserve">Dosengemüse: </t>
  </si>
  <si>
    <t>1/3 Dose (850 ml)/Pers.</t>
  </si>
  <si>
    <t xml:space="preserve">Frischgemüse: </t>
  </si>
  <si>
    <t>Nach Marktlage, ggf. an Dosenmenge orientieren</t>
  </si>
  <si>
    <t xml:space="preserve">Paprika: </t>
  </si>
  <si>
    <t>1/Pers</t>
  </si>
  <si>
    <t xml:space="preserve">Salat: </t>
  </si>
  <si>
    <t>1/5 /Pers.</t>
  </si>
  <si>
    <t xml:space="preserve">Joghurt: </t>
  </si>
  <si>
    <t>1 Becher/Pers.</t>
  </si>
  <si>
    <t>Pudding:</t>
  </si>
  <si>
    <t xml:space="preserve"> 200 ml/Pers.</t>
  </si>
  <si>
    <t>Dosenobst:</t>
  </si>
  <si>
    <t xml:space="preserve"> ¼ Dose/Pers.</t>
  </si>
  <si>
    <t xml:space="preserve">Brot: </t>
  </si>
  <si>
    <t>200g/Pers.</t>
  </si>
  <si>
    <t>Margarine:</t>
  </si>
  <si>
    <t xml:space="preserve">Brotaufstrich, süß: </t>
  </si>
  <si>
    <t>50 bis 70g/Pers.</t>
  </si>
  <si>
    <t xml:space="preserve">herzhaft: </t>
  </si>
  <si>
    <t>50 bis 70 g/Pers.</t>
  </si>
  <si>
    <t>Obst:</t>
  </si>
  <si>
    <t xml:space="preserve">Gummibärchen: </t>
  </si>
  <si>
    <t>min. 1 Tüte</t>
  </si>
  <si>
    <t>sonst. Süßigkeiten:</t>
  </si>
  <si>
    <t xml:space="preserve">Saft: </t>
  </si>
  <si>
    <t>0,25 bis 0,75 l/Pers.</t>
  </si>
  <si>
    <t xml:space="preserve">Trinkwasser: </t>
  </si>
  <si>
    <t>0,5 l (Ostsee) bis 1,5 l (Mittelmeer)/Pers.</t>
  </si>
  <si>
    <t xml:space="preserve">Milch: </t>
  </si>
  <si>
    <t>0,3 l/Pers.</t>
  </si>
  <si>
    <t xml:space="preserve">Bier, Wein: </t>
  </si>
  <si>
    <t>Nach Absprache und Gewohnheiten, Strichliste</t>
  </si>
  <si>
    <t xml:space="preserve">Spirituosen: </t>
  </si>
  <si>
    <t>Nach Absprache, in der Regel nicht auf Gemeinschaftskasse</t>
  </si>
  <si>
    <t>Cola, Limo:</t>
  </si>
  <si>
    <t>In Dosen als Ergänzung für Nachtfahrten, Landausflüge o.ä.</t>
  </si>
  <si>
    <t>Nach Marktlage; 1 bis 2 Stück/Pers.</t>
  </si>
  <si>
    <t>Nach Kassenlage</t>
  </si>
  <si>
    <t>25g/Pers.</t>
  </si>
  <si>
    <t>Tee  (Earlgrey, Schwarz, Kamille, Pfefferminze)</t>
  </si>
  <si>
    <t>Cornflakes</t>
  </si>
  <si>
    <t xml:space="preserve">Wuerfelzucker </t>
  </si>
  <si>
    <t>Pkg</t>
  </si>
  <si>
    <t>Stk</t>
  </si>
  <si>
    <t>Pkg = Packung</t>
  </si>
  <si>
    <t>Stk = Stück</t>
  </si>
  <si>
    <t>Gewürze (Kümmel)</t>
  </si>
  <si>
    <t>Würstchen (Frankfurter)</t>
  </si>
  <si>
    <t>Kg</t>
  </si>
  <si>
    <t>kg</t>
  </si>
  <si>
    <t>Bordkassa</t>
  </si>
  <si>
    <t>Fahrgem</t>
  </si>
  <si>
    <t>Riener</t>
  </si>
  <si>
    <t>Karl-Heinz</t>
  </si>
  <si>
    <t>n.n.</t>
  </si>
  <si>
    <t>Google Koordianten</t>
  </si>
  <si>
    <t>Verstopfte Bordtoiletten sind mit Spuelmittel eventuell wieder flott zu machen</t>
  </si>
  <si>
    <t>Küchenmesser</t>
  </si>
  <si>
    <t>Schneidbrett</t>
  </si>
  <si>
    <t>Reibe</t>
  </si>
  <si>
    <t>Charter Anzahlung</t>
  </si>
  <si>
    <t>Abstimmung Kameras</t>
  </si>
  <si>
    <t>Frühstück</t>
  </si>
  <si>
    <t>Jause</t>
  </si>
  <si>
    <t>Streichwurst</t>
  </si>
  <si>
    <t>Keks</t>
  </si>
  <si>
    <t>Schokoriegel</t>
  </si>
  <si>
    <t>Müsliriegel</t>
  </si>
  <si>
    <t>Marmelade (Marille)</t>
  </si>
  <si>
    <t>Notfall</t>
  </si>
  <si>
    <t>Kueche</t>
  </si>
  <si>
    <t>Getraenke</t>
  </si>
  <si>
    <t>Utils</t>
  </si>
  <si>
    <t>Chips</t>
  </si>
  <si>
    <t>Erdnuesse</t>
  </si>
  <si>
    <t>Essen</t>
  </si>
  <si>
    <t>Taschentuecher</t>
  </si>
  <si>
    <t>Sesamstangerl</t>
  </si>
  <si>
    <t>Slibovitz, Grappa, Whisky, C.Morgan</t>
  </si>
  <si>
    <t>Gesellschaftsspiele</t>
  </si>
  <si>
    <t>Autobahnplakette</t>
  </si>
  <si>
    <t>Checkin</t>
  </si>
  <si>
    <t>Gasloetkolben</t>
  </si>
  <si>
    <t>Medikamente in Tagesboxen</t>
  </si>
  <si>
    <t>Insulin mit Ersatznadeln und Zuckermessgerät mit Streifen</t>
  </si>
  <si>
    <t>Inhalatoren mit Ersatzkapseln, Magnasolv</t>
  </si>
  <si>
    <t>Hörgerätebox mit Putzzeug und Batterien</t>
  </si>
  <si>
    <t>Tagesbinden und Windelhosen</t>
  </si>
  <si>
    <t xml:space="preserve">Schwimmweste, </t>
  </si>
  <si>
    <t>Sitzpolster</t>
  </si>
  <si>
    <t xml:space="preserve">Nachtgewand, </t>
  </si>
  <si>
    <t xml:space="preserve">Trainingsanzug, </t>
  </si>
  <si>
    <t xml:space="preserve">Fleecejacke, </t>
  </si>
  <si>
    <t xml:space="preserve">Regenjacke, </t>
  </si>
  <si>
    <t>Strickjacke leicht</t>
  </si>
  <si>
    <t xml:space="preserve">Badeanzug, </t>
  </si>
  <si>
    <t xml:space="preserve">Badeschuhe, </t>
  </si>
  <si>
    <t xml:space="preserve">Handtücher, </t>
  </si>
  <si>
    <t>Sonnencreme</t>
  </si>
  <si>
    <t xml:space="preserve">Ordopädische Schuhe, </t>
  </si>
  <si>
    <t xml:space="preserve">Helle Hose, </t>
  </si>
  <si>
    <t xml:space="preserve">braune Hose, </t>
  </si>
  <si>
    <t xml:space="preserve">grüne Hose, </t>
  </si>
  <si>
    <t>Jeanshose</t>
  </si>
  <si>
    <t>Leiberl, sportlich und elegant</t>
  </si>
  <si>
    <t xml:space="preserve">Unterwäsche: </t>
  </si>
  <si>
    <t xml:space="preserve">BH, </t>
  </si>
  <si>
    <t xml:space="preserve">Unterhose, </t>
  </si>
  <si>
    <t>Socken</t>
  </si>
  <si>
    <t>Packliste Gertrude</t>
  </si>
  <si>
    <t>1W</t>
  </si>
  <si>
    <t>2W</t>
  </si>
  <si>
    <t>Packliste Ursula</t>
  </si>
  <si>
    <t>Kreuzwortraetsel</t>
  </si>
  <si>
    <t>Lange Unterwaesche</t>
  </si>
  <si>
    <t>Spaghetti</t>
  </si>
  <si>
    <t>Sugo</t>
  </si>
  <si>
    <t>Risottoreis</t>
  </si>
  <si>
    <t>Geselchtes</t>
  </si>
  <si>
    <t>Erdnusslocken</t>
  </si>
  <si>
    <t>Bier/Radler</t>
  </si>
  <si>
    <t>Streichkaese</t>
  </si>
  <si>
    <t>Törn 2015-07</t>
  </si>
  <si>
    <t>Segeltörn Murter</t>
  </si>
  <si>
    <t>45.093126,13.618936</t>
  </si>
  <si>
    <t>ToDo</t>
  </si>
  <si>
    <t>Winnetou - Museum auf der Rueckfahrt</t>
  </si>
  <si>
    <t>Hugo</t>
  </si>
  <si>
    <t>Jogurt (klein/gross)</t>
  </si>
  <si>
    <t>Barbara</t>
  </si>
  <si>
    <t>Essen Trabakul</t>
  </si>
  <si>
    <t>Trinken Betina</t>
  </si>
  <si>
    <t>Einkauf Abholmarkt</t>
  </si>
  <si>
    <t>Essen Betina</t>
  </si>
  <si>
    <t>Nagelschere</t>
  </si>
  <si>
    <t>Schwimmweste</t>
  </si>
  <si>
    <t>Brustgurt</t>
  </si>
  <si>
    <t>Spielzeug</t>
  </si>
  <si>
    <t>Wasser/Futterschuessel</t>
  </si>
  <si>
    <t>Leine</t>
  </si>
  <si>
    <t>Futter</t>
  </si>
  <si>
    <t>Kauknochen</t>
  </si>
  <si>
    <t>Faecher</t>
  </si>
  <si>
    <t>Handtuch</t>
  </si>
  <si>
    <t>Obst/Gemuese</t>
  </si>
  <si>
    <t>Flossen/Brille</t>
  </si>
  <si>
    <t>Taucherbrille</t>
  </si>
  <si>
    <t>Schwimmbrille</t>
  </si>
  <si>
    <t>Essen Boba</t>
  </si>
  <si>
    <t>Kaffee/Cola</t>
  </si>
  <si>
    <t>Barbara/Ursual shopping</t>
  </si>
  <si>
    <t>Kaffee Marina</t>
  </si>
  <si>
    <t>Tanken Oesterreich</t>
  </si>
  <si>
    <t>Tanken Murter</t>
  </si>
  <si>
    <t>Boje Stupica</t>
  </si>
  <si>
    <t>Einkauf Marina</t>
  </si>
  <si>
    <t>Doppelleintuch mit Oesen</t>
  </si>
  <si>
    <t>Aila Teppich</t>
  </si>
  <si>
    <t>Essen Vrulje</t>
  </si>
  <si>
    <t>Kaffe/Croisson</t>
  </si>
  <si>
    <t>Karten</t>
  </si>
  <si>
    <t>Tanken</t>
  </si>
  <si>
    <t>Fruehstuck</t>
  </si>
  <si>
    <t>Parken</t>
  </si>
  <si>
    <t>Kaffee Stops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</si>
</sst>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€&quot;\ #,##0.00;[Red]\-&quot;€&quot;\ #,##0.00"/>
    <numFmt numFmtId="165" formatCode="0.0"/>
    <numFmt numFmtId="166" formatCode="[$-F800]dddd\,\ mmmm\ dd\,\ yyyy"/>
    <numFmt numFmtId="167" formatCode="0.0000"/>
    <numFmt numFmtId="168" formatCode="00.00"/>
    <numFmt numFmtId="169" formatCode="000"/>
    <numFmt numFmtId="170" formatCode="#,##0.000"/>
    <numFmt numFmtId="171" formatCode="dd\.mm\.yyyy;@"/>
    <numFmt numFmtId="172" formatCode="[$€-2]\ #,##0.00"/>
  </numFmts>
  <fonts count="19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29">
    <xf numFmtId="0" fontId="0" fillId="0" borderId="0" xfId="0"/>
    <xf numFmtId="0" fontId="0" fillId="0" borderId="0" xfId="0" applyBorder="1"/>
    <xf numFmtId="164" fontId="0" fillId="0" borderId="1" xfId="0" applyNumberFormat="1" applyBorder="1"/>
    <xf numFmtId="164" fontId="0" fillId="2" borderId="2" xfId="0" applyNumberFormat="1" applyFill="1" applyBorder="1"/>
    <xf numFmtId="0" fontId="2" fillId="0" borderId="0" xfId="0" applyFont="1"/>
    <xf numFmtId="0" fontId="0" fillId="3" borderId="3" xfId="0" applyFill="1" applyBorder="1"/>
    <xf numFmtId="164" fontId="0" fillId="0" borderId="4" xfId="0" applyNumberFormat="1" applyBorder="1"/>
    <xf numFmtId="164" fontId="0" fillId="2" borderId="3" xfId="0" applyNumberForma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Fill="1" applyBorder="1"/>
    <xf numFmtId="0" fontId="0" fillId="2" borderId="3" xfId="0" applyFill="1" applyBorder="1"/>
    <xf numFmtId="0" fontId="0" fillId="0" borderId="4" xfId="0" applyBorder="1"/>
    <xf numFmtId="0" fontId="0" fillId="3" borderId="5" xfId="0" applyFill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right"/>
    </xf>
    <xf numFmtId="0" fontId="0" fillId="2" borderId="2" xfId="0" applyFill="1" applyBorder="1"/>
    <xf numFmtId="0" fontId="0" fillId="0" borderId="1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2" fontId="0" fillId="0" borderId="3" xfId="0" applyNumberFormat="1" applyBorder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2" fontId="0" fillId="0" borderId="0" xfId="0" applyNumberFormat="1"/>
    <xf numFmtId="2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0" fontId="7" fillId="0" borderId="0" xfId="0" applyFont="1"/>
    <xf numFmtId="0" fontId="8" fillId="0" borderId="0" xfId="0" applyFont="1"/>
    <xf numFmtId="0" fontId="5" fillId="2" borderId="3" xfId="0" applyFont="1" applyFill="1" applyBorder="1"/>
    <xf numFmtId="0" fontId="3" fillId="0" borderId="3" xfId="1" applyBorder="1" applyAlignment="1" applyProtection="1"/>
    <xf numFmtId="0" fontId="0" fillId="2" borderId="10" xfId="0" applyFill="1" applyBorder="1"/>
    <xf numFmtId="2" fontId="0" fillId="2" borderId="5" xfId="0" applyNumberFormat="1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166" fontId="0" fillId="0" borderId="0" xfId="0" applyNumberFormat="1"/>
    <xf numFmtId="0" fontId="9" fillId="0" borderId="0" xfId="0" applyFont="1"/>
    <xf numFmtId="0" fontId="0" fillId="4" borderId="3" xfId="0" applyFill="1" applyBorder="1"/>
    <xf numFmtId="164" fontId="0" fillId="4" borderId="3" xfId="0" applyNumberFormat="1" applyFill="1" applyBorder="1"/>
    <xf numFmtId="2" fontId="0" fillId="4" borderId="3" xfId="0" applyNumberFormat="1" applyFill="1" applyBorder="1"/>
    <xf numFmtId="0" fontId="9" fillId="4" borderId="3" xfId="0" applyFont="1" applyFill="1" applyBorder="1"/>
    <xf numFmtId="164" fontId="0" fillId="0" borderId="3" xfId="0" applyNumberFormat="1" applyFill="1" applyBorder="1"/>
    <xf numFmtId="164" fontId="0" fillId="5" borderId="3" xfId="0" applyNumberFormat="1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9" fillId="0" borderId="3" xfId="0" applyFont="1" applyFill="1" applyBorder="1"/>
    <xf numFmtId="0" fontId="9" fillId="3" borderId="3" xfId="0" applyFont="1" applyFill="1" applyBorder="1"/>
    <xf numFmtId="164" fontId="0" fillId="4" borderId="12" xfId="0" applyNumberFormat="1" applyFill="1" applyBorder="1"/>
    <xf numFmtId="164" fontId="0" fillId="0" borderId="12" xfId="0" applyNumberFormat="1" applyBorder="1"/>
    <xf numFmtId="164" fontId="0" fillId="5" borderId="12" xfId="0" applyNumberFormat="1" applyFill="1" applyBorder="1"/>
    <xf numFmtId="0" fontId="0" fillId="5" borderId="3" xfId="0" applyFill="1" applyBorder="1"/>
    <xf numFmtId="0" fontId="0" fillId="3" borderId="12" xfId="0" applyFill="1" applyBorder="1"/>
    <xf numFmtId="164" fontId="0" fillId="6" borderId="3" xfId="0" applyNumberFormat="1" applyFill="1" applyBorder="1"/>
    <xf numFmtId="0" fontId="9" fillId="0" borderId="3" xfId="0" applyFont="1" applyBorder="1"/>
    <xf numFmtId="164" fontId="9" fillId="0" borderId="0" xfId="0" applyNumberFormat="1" applyFont="1" applyFill="1" applyBorder="1"/>
    <xf numFmtId="0" fontId="10" fillId="0" borderId="0" xfId="0" applyFont="1"/>
    <xf numFmtId="0" fontId="11" fillId="7" borderId="3" xfId="0" applyFont="1" applyFill="1" applyBorder="1"/>
    <xf numFmtId="0" fontId="10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/>
    <xf numFmtId="167" fontId="0" fillId="3" borderId="8" xfId="0" applyNumberFormat="1" applyFill="1" applyBorder="1"/>
    <xf numFmtId="1" fontId="0" fillId="0" borderId="0" xfId="0" applyNumberFormat="1"/>
    <xf numFmtId="0" fontId="9" fillId="10" borderId="3" xfId="0" applyFont="1" applyFill="1" applyBorder="1" applyAlignment="1">
      <alignment horizontal="right"/>
    </xf>
    <xf numFmtId="2" fontId="9" fillId="10" borderId="3" xfId="0" applyNumberFormat="1" applyFont="1" applyFill="1" applyBorder="1" applyAlignment="1">
      <alignment horizontal="right"/>
    </xf>
    <xf numFmtId="1" fontId="9" fillId="10" borderId="3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10" borderId="13" xfId="0" applyNumberFormat="1" applyFill="1" applyBorder="1" applyAlignment="1"/>
    <xf numFmtId="2" fontId="0" fillId="10" borderId="14" xfId="0" applyNumberFormat="1" applyFill="1" applyBorder="1" applyAlignment="1"/>
    <xf numFmtId="2" fontId="0" fillId="0" borderId="15" xfId="0" applyNumberFormat="1" applyBorder="1" applyAlignment="1"/>
    <xf numFmtId="2" fontId="0" fillId="0" borderId="16" xfId="0" applyNumberFormat="1" applyBorder="1" applyAlignment="1"/>
    <xf numFmtId="2" fontId="9" fillId="10" borderId="13" xfId="0" applyNumberFormat="1" applyFont="1" applyFill="1" applyBorder="1" applyAlignment="1"/>
    <xf numFmtId="2" fontId="9" fillId="10" borderId="14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167" fontId="0" fillId="0" borderId="16" xfId="0" applyNumberFormat="1" applyBorder="1" applyAlignment="1"/>
    <xf numFmtId="0" fontId="9" fillId="0" borderId="3" xfId="1" applyFont="1" applyBorder="1" applyAlignment="1" applyProtection="1"/>
    <xf numFmtId="0" fontId="13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9" fillId="0" borderId="0" xfId="0" applyFont="1" applyAlignment="1">
      <alignment horizontal="center"/>
    </xf>
    <xf numFmtId="49" fontId="14" fillId="0" borderId="0" xfId="0" applyNumberFormat="1" applyFont="1"/>
    <xf numFmtId="49" fontId="11" fillId="8" borderId="3" xfId="0" applyNumberFormat="1" applyFont="1" applyFill="1" applyBorder="1"/>
    <xf numFmtId="49" fontId="9" fillId="0" borderId="3" xfId="0" applyNumberFormat="1" applyFont="1" applyBorder="1"/>
    <xf numFmtId="49" fontId="0" fillId="0" borderId="3" xfId="0" applyNumberFormat="1" applyBorder="1"/>
    <xf numFmtId="165" fontId="0" fillId="0" borderId="3" xfId="0" applyNumberFormat="1" applyBorder="1" applyAlignment="1">
      <alignment horizontal="right"/>
    </xf>
    <xf numFmtId="165" fontId="0" fillId="0" borderId="0" xfId="0" applyNumberFormat="1"/>
    <xf numFmtId="0" fontId="0" fillId="7" borderId="0" xfId="0" applyFill="1"/>
    <xf numFmtId="0" fontId="0" fillId="7" borderId="3" xfId="0" applyFill="1" applyBorder="1" applyAlignment="1">
      <alignment horizontal="right"/>
    </xf>
    <xf numFmtId="168" fontId="0" fillId="7" borderId="3" xfId="0" applyNumberFormat="1" applyFill="1" applyBorder="1" applyAlignment="1">
      <alignment horizontal="right"/>
    </xf>
    <xf numFmtId="1" fontId="0" fillId="7" borderId="3" xfId="0" applyNumberFormat="1" applyFill="1" applyBorder="1" applyAlignment="1">
      <alignment horizontal="right"/>
    </xf>
    <xf numFmtId="169" fontId="0" fillId="7" borderId="3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11" fillId="11" borderId="0" xfId="0" applyFont="1" applyFill="1" applyAlignment="1">
      <alignment horizontal="right"/>
    </xf>
    <xf numFmtId="0" fontId="0" fillId="11" borderId="0" xfId="0" applyFill="1"/>
    <xf numFmtId="0" fontId="9" fillId="11" borderId="0" xfId="0" applyFont="1" applyFill="1"/>
    <xf numFmtId="0" fontId="11" fillId="11" borderId="0" xfId="0" applyFont="1" applyFill="1"/>
    <xf numFmtId="0" fontId="9" fillId="0" borderId="3" xfId="0" applyFont="1" applyBorder="1" applyAlignment="1">
      <alignment horizontal="left"/>
    </xf>
    <xf numFmtId="170" fontId="0" fillId="9" borderId="0" xfId="0" applyNumberFormat="1" applyFill="1"/>
    <xf numFmtId="0" fontId="18" fillId="0" borderId="0" xfId="0" applyFont="1"/>
    <xf numFmtId="171" fontId="9" fillId="0" borderId="3" xfId="0" applyNumberFormat="1" applyFont="1" applyBorder="1" applyProtection="1"/>
    <xf numFmtId="172" fontId="0" fillId="0" borderId="0" xfId="0" applyNumberFormat="1"/>
    <xf numFmtId="172" fontId="0" fillId="4" borderId="3" xfId="0" applyNumberFormat="1" applyFill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35</xdr:row>
      <xdr:rowOff>19050</xdr:rowOff>
    </xdr:from>
    <xdr:to>
      <xdr:col>14</xdr:col>
      <xdr:colOff>590550</xdr:colOff>
      <xdr:row>35</xdr:row>
      <xdr:rowOff>142875</xdr:rowOff>
    </xdr:to>
    <xdr:sp macro="" textlink="">
      <xdr:nvSpPr>
        <xdr:cNvPr id="2499" name="AutoShape 2"/>
        <xdr:cNvSpPr>
          <a:spLocks noChangeArrowheads="1"/>
        </xdr:cNvSpPr>
      </xdr:nvSpPr>
      <xdr:spPr bwMode="auto">
        <a:xfrm rot="16200000" flipH="1">
          <a:off x="10996612" y="6662738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476250</xdr:colOff>
      <xdr:row>34</xdr:row>
      <xdr:rowOff>19050</xdr:rowOff>
    </xdr:from>
    <xdr:to>
      <xdr:col>14</xdr:col>
      <xdr:colOff>590550</xdr:colOff>
      <xdr:row>34</xdr:row>
      <xdr:rowOff>142875</xdr:rowOff>
    </xdr:to>
    <xdr:sp macro="" textlink="">
      <xdr:nvSpPr>
        <xdr:cNvPr id="2500" name="AutoShape 2"/>
        <xdr:cNvSpPr>
          <a:spLocks noChangeArrowheads="1"/>
        </xdr:cNvSpPr>
      </xdr:nvSpPr>
      <xdr:spPr bwMode="auto">
        <a:xfrm rot="16200000" flipH="1">
          <a:off x="10996612" y="65008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3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485775</xdr:colOff>
      <xdr:row>12</xdr:row>
      <xdr:rowOff>28575</xdr:rowOff>
    </xdr:from>
    <xdr:to>
      <xdr:col>14</xdr:col>
      <xdr:colOff>600075</xdr:colOff>
      <xdr:row>12</xdr:row>
      <xdr:rowOff>152400</xdr:rowOff>
    </xdr:to>
    <xdr:sp macro="" textlink="">
      <xdr:nvSpPr>
        <xdr:cNvPr id="10314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zoomScaleNormal="100" workbookViewId="0">
      <selection activeCell="D9" sqref="D9"/>
    </sheetView>
  </sheetViews>
  <sheetFormatPr defaultColWidth="11.42578125" defaultRowHeight="12.75" x14ac:dyDescent="0.2"/>
  <cols>
    <col min="1" max="1" width="20.5703125" customWidth="1"/>
    <col min="2" max="2" width="19.42578125" customWidth="1"/>
    <col min="3" max="5" width="10.7109375" style="77" customWidth="1"/>
    <col min="6" max="6" width="10.7109375" customWidth="1"/>
  </cols>
  <sheetData>
    <row r="1" spans="1:6" s="103" customFormat="1" ht="20.25" x14ac:dyDescent="0.3">
      <c r="A1" s="107" t="s">
        <v>511</v>
      </c>
      <c r="C1" s="104"/>
      <c r="D1" s="104"/>
      <c r="E1" s="104"/>
    </row>
    <row r="2" spans="1:6" s="52" customFormat="1" x14ac:dyDescent="0.2">
      <c r="C2" s="106"/>
      <c r="D2" s="106"/>
      <c r="E2" s="106"/>
    </row>
    <row r="3" spans="1:6" s="72" customFormat="1" ht="20.25" x14ac:dyDescent="0.3">
      <c r="A3" s="100" t="s">
        <v>512</v>
      </c>
      <c r="C3" s="74"/>
      <c r="D3" s="74"/>
      <c r="E3" s="74"/>
    </row>
    <row r="4" spans="1:6" s="72" customFormat="1" ht="20.25" x14ac:dyDescent="0.3">
      <c r="C4" s="74"/>
      <c r="D4" s="74"/>
      <c r="E4" s="74"/>
    </row>
    <row r="5" spans="1:6" s="103" customFormat="1" ht="20.25" x14ac:dyDescent="0.3">
      <c r="A5" s="103" t="s">
        <v>153</v>
      </c>
      <c r="C5" s="104"/>
      <c r="D5" s="104"/>
      <c r="E5" s="104"/>
    </row>
    <row r="7" spans="1:6" x14ac:dyDescent="0.2">
      <c r="A7" s="108" t="s">
        <v>200</v>
      </c>
      <c r="B7" s="108" t="s">
        <v>201</v>
      </c>
      <c r="C7" s="75" t="s">
        <v>440</v>
      </c>
      <c r="D7" s="75" t="s">
        <v>202</v>
      </c>
      <c r="E7" s="75" t="s">
        <v>187</v>
      </c>
      <c r="F7" s="75" t="s">
        <v>439</v>
      </c>
    </row>
    <row r="8" spans="1:6" x14ac:dyDescent="0.2">
      <c r="A8" s="109" t="s">
        <v>1</v>
      </c>
      <c r="B8" s="109" t="s">
        <v>38</v>
      </c>
      <c r="C8" s="101" t="s">
        <v>176</v>
      </c>
      <c r="D8" s="101" t="s">
        <v>176</v>
      </c>
      <c r="E8" s="76" t="s">
        <v>176</v>
      </c>
      <c r="F8" s="101" t="s">
        <v>176</v>
      </c>
    </row>
    <row r="9" spans="1:6" x14ac:dyDescent="0.2">
      <c r="A9" s="109" t="s">
        <v>154</v>
      </c>
      <c r="B9" s="109" t="s">
        <v>155</v>
      </c>
      <c r="C9" s="101"/>
      <c r="D9" s="101" t="s">
        <v>176</v>
      </c>
      <c r="E9" s="101"/>
      <c r="F9" s="102"/>
    </row>
    <row r="10" spans="1:6" x14ac:dyDescent="0.2">
      <c r="A10" s="110" t="s">
        <v>518</v>
      </c>
      <c r="B10" s="109" t="s">
        <v>155</v>
      </c>
      <c r="C10" s="76"/>
      <c r="D10" s="101" t="s">
        <v>176</v>
      </c>
      <c r="E10" s="101"/>
      <c r="F10" s="102"/>
    </row>
    <row r="11" spans="1:6" x14ac:dyDescent="0.2">
      <c r="A11" s="109" t="s">
        <v>442</v>
      </c>
      <c r="B11" s="109" t="s">
        <v>441</v>
      </c>
      <c r="C11" s="76"/>
      <c r="D11" s="101" t="s">
        <v>176</v>
      </c>
      <c r="E11" s="101"/>
      <c r="F11" s="102" t="s">
        <v>176</v>
      </c>
    </row>
    <row r="12" spans="1:6" x14ac:dyDescent="0.2">
      <c r="A12" s="109" t="s">
        <v>443</v>
      </c>
      <c r="B12" s="109"/>
      <c r="C12" s="76"/>
      <c r="D12" s="101"/>
      <c r="E12" s="101"/>
      <c r="F12" s="102"/>
    </row>
    <row r="13" spans="1:6" x14ac:dyDescent="0.2">
      <c r="A13" s="109" t="s">
        <v>443</v>
      </c>
      <c r="B13" s="109"/>
      <c r="C13" s="101"/>
      <c r="D13" s="101"/>
      <c r="E13" s="101"/>
      <c r="F13" s="102"/>
    </row>
    <row r="14" spans="1:6" x14ac:dyDescent="0.2">
      <c r="A14" s="109" t="s">
        <v>443</v>
      </c>
      <c r="B14" s="109"/>
      <c r="C14" s="76"/>
      <c r="D14" s="101"/>
      <c r="E14" s="101"/>
      <c r="F14" s="102"/>
    </row>
    <row r="15" spans="1:6" x14ac:dyDescent="0.2">
      <c r="A15" s="109" t="s">
        <v>443</v>
      </c>
      <c r="B15" s="109"/>
      <c r="C15" s="101"/>
      <c r="D15" s="101"/>
      <c r="E15" s="101"/>
      <c r="F15" s="102"/>
    </row>
    <row r="16" spans="1:6" x14ac:dyDescent="0.2">
      <c r="A16" s="109" t="s">
        <v>199</v>
      </c>
      <c r="B16" s="109"/>
      <c r="C16" s="76"/>
      <c r="D16" s="76"/>
      <c r="E16" s="76"/>
      <c r="F16" s="76"/>
    </row>
    <row r="17" spans="1:6" x14ac:dyDescent="0.2">
      <c r="A17" s="109" t="s">
        <v>199</v>
      </c>
      <c r="B17" s="109"/>
      <c r="C17" s="76"/>
      <c r="D17" s="76"/>
      <c r="E17" s="76"/>
      <c r="F17" s="76"/>
    </row>
    <row r="21" spans="1:6" ht="20.25" x14ac:dyDescent="0.3">
      <c r="A21" s="103" t="s">
        <v>514</v>
      </c>
    </row>
    <row r="22" spans="1:6" x14ac:dyDescent="0.2">
      <c r="A22" s="52" t="s">
        <v>515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3" sqref="D3"/>
    </sheetView>
  </sheetViews>
  <sheetFormatPr defaultColWidth="11.42578125" defaultRowHeight="12.75" x14ac:dyDescent="0.2"/>
  <cols>
    <col min="1" max="1" width="29.85546875" customWidth="1"/>
  </cols>
  <sheetData>
    <row r="1" spans="1:5" s="4" customFormat="1" ht="23.25" x14ac:dyDescent="0.35">
      <c r="A1" s="4" t="s">
        <v>11</v>
      </c>
    </row>
    <row r="3" spans="1:5" x14ac:dyDescent="0.2">
      <c r="A3" t="s">
        <v>4</v>
      </c>
      <c r="D3" s="52" t="s">
        <v>167</v>
      </c>
    </row>
    <row r="4" spans="1:5" x14ac:dyDescent="0.2">
      <c r="A4" t="s">
        <v>5</v>
      </c>
      <c r="D4" s="52" t="s">
        <v>168</v>
      </c>
      <c r="E4" s="52" t="s">
        <v>169</v>
      </c>
    </row>
    <row r="5" spans="1:5" x14ac:dyDescent="0.2">
      <c r="A5" t="s">
        <v>6</v>
      </c>
      <c r="D5" s="52" t="s">
        <v>170</v>
      </c>
    </row>
    <row r="6" spans="1:5" x14ac:dyDescent="0.2">
      <c r="A6" t="s">
        <v>7</v>
      </c>
      <c r="D6" s="52" t="s">
        <v>171</v>
      </c>
    </row>
    <row r="7" spans="1:5" x14ac:dyDescent="0.2">
      <c r="A7" t="s">
        <v>2</v>
      </c>
      <c r="D7" s="52" t="s">
        <v>172</v>
      </c>
    </row>
    <row r="8" spans="1:5" x14ac:dyDescent="0.2">
      <c r="A8" t="s">
        <v>8</v>
      </c>
      <c r="D8" s="52" t="s">
        <v>173</v>
      </c>
    </row>
    <row r="9" spans="1:5" x14ac:dyDescent="0.2">
      <c r="A9" t="s">
        <v>9</v>
      </c>
    </row>
    <row r="10" spans="1:5" x14ac:dyDescent="0.2">
      <c r="A10" t="s">
        <v>10</v>
      </c>
    </row>
    <row r="11" spans="1:5" x14ac:dyDescent="0.2">
      <c r="A11" t="s">
        <v>450</v>
      </c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B8" sqref="B8"/>
    </sheetView>
  </sheetViews>
  <sheetFormatPr defaultColWidth="11.42578125" defaultRowHeight="12.75" x14ac:dyDescent="0.2"/>
  <cols>
    <col min="1" max="1" width="5.7109375" style="1" customWidth="1"/>
    <col min="2" max="2" width="30.7109375" style="1" customWidth="1"/>
    <col min="3" max="3" width="5.7109375" style="1" customWidth="1"/>
    <col min="4" max="4" width="30.7109375" style="1" customWidth="1"/>
    <col min="5" max="5" width="5.7109375" style="1" customWidth="1"/>
    <col min="6" max="6" width="30.7109375" style="1" customWidth="1"/>
    <col min="7" max="7" width="5.7109375" style="1" customWidth="1"/>
    <col min="8" max="8" width="30.7109375" style="1" customWidth="1"/>
  </cols>
  <sheetData>
    <row r="1" spans="1:9" s="30" customFormat="1" ht="27" customHeight="1" x14ac:dyDescent="0.2">
      <c r="A1" s="28" t="s">
        <v>79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12"/>
      <c r="B2" s="1" t="s">
        <v>80</v>
      </c>
      <c r="C2" s="12"/>
      <c r="E2" s="12"/>
      <c r="F2" s="1" t="s">
        <v>82</v>
      </c>
      <c r="G2" s="12"/>
      <c r="H2" s="1" t="s">
        <v>83</v>
      </c>
    </row>
    <row r="3" spans="1:9" x14ac:dyDescent="0.2">
      <c r="A3" s="12"/>
      <c r="B3" s="1" t="s">
        <v>81</v>
      </c>
      <c r="C3" s="12"/>
      <c r="D3" s="1" t="s">
        <v>84</v>
      </c>
      <c r="E3" s="12"/>
      <c r="F3" s="1" t="s">
        <v>85</v>
      </c>
      <c r="G3" s="12"/>
      <c r="H3" s="1" t="s">
        <v>86</v>
      </c>
    </row>
    <row r="4" spans="1:9" x14ac:dyDescent="0.2">
      <c r="A4" s="12"/>
      <c r="C4" s="12"/>
      <c r="D4" s="1" t="s">
        <v>87</v>
      </c>
      <c r="E4" s="12"/>
      <c r="F4" s="1" t="s">
        <v>88</v>
      </c>
      <c r="G4" s="12"/>
      <c r="H4" s="1" t="s">
        <v>89</v>
      </c>
    </row>
    <row r="5" spans="1:9" x14ac:dyDescent="0.2">
      <c r="A5" s="12"/>
      <c r="C5" s="12"/>
      <c r="D5" s="1" t="s">
        <v>90</v>
      </c>
      <c r="E5" s="12"/>
      <c r="F5" s="1" t="s">
        <v>91</v>
      </c>
      <c r="G5" s="12"/>
      <c r="H5" s="31" t="s">
        <v>92</v>
      </c>
    </row>
    <row r="6" spans="1:9" x14ac:dyDescent="0.2">
      <c r="A6" s="12"/>
      <c r="C6" s="12"/>
      <c r="D6" s="1" t="s">
        <v>93</v>
      </c>
      <c r="E6" s="12"/>
      <c r="F6" s="1" t="s">
        <v>94</v>
      </c>
      <c r="G6" s="12"/>
      <c r="H6" s="31" t="s">
        <v>95</v>
      </c>
    </row>
    <row r="7" spans="1:9" x14ac:dyDescent="0.2">
      <c r="A7" s="12"/>
      <c r="C7" s="12"/>
      <c r="D7" s="1" t="s">
        <v>96</v>
      </c>
      <c r="E7" s="12"/>
      <c r="F7" s="1" t="s">
        <v>97</v>
      </c>
      <c r="G7" s="12"/>
    </row>
    <row r="8" spans="1:9" x14ac:dyDescent="0.2">
      <c r="A8" s="12"/>
      <c r="C8" s="12">
        <v>2</v>
      </c>
      <c r="D8" s="1" t="s">
        <v>98</v>
      </c>
      <c r="E8" s="12"/>
      <c r="G8" s="12"/>
    </row>
    <row r="9" spans="1:9" x14ac:dyDescent="0.2">
      <c r="A9" s="12"/>
      <c r="C9" s="12"/>
      <c r="D9" s="1" t="s">
        <v>99</v>
      </c>
      <c r="E9" s="12"/>
      <c r="F9" s="31" t="s">
        <v>185</v>
      </c>
      <c r="G9" s="12"/>
    </row>
    <row r="10" spans="1:9" x14ac:dyDescent="0.2">
      <c r="A10" s="12"/>
      <c r="C10" s="12"/>
      <c r="D10" s="1" t="s">
        <v>100</v>
      </c>
      <c r="E10" s="12"/>
      <c r="F10" s="31" t="s">
        <v>158</v>
      </c>
      <c r="G10" s="12"/>
    </row>
    <row r="11" spans="1:9" x14ac:dyDescent="0.2">
      <c r="A11" s="12"/>
      <c r="C11" s="12"/>
      <c r="D11" s="1" t="s">
        <v>101</v>
      </c>
      <c r="E11" s="12"/>
      <c r="F11" s="31" t="s">
        <v>217</v>
      </c>
      <c r="G11" s="12"/>
    </row>
    <row r="12" spans="1:9" x14ac:dyDescent="0.2">
      <c r="A12" s="12"/>
      <c r="C12" s="12"/>
      <c r="D12" s="1" t="s">
        <v>102</v>
      </c>
      <c r="E12" s="12"/>
      <c r="G12" s="12"/>
    </row>
    <row r="13" spans="1:9" x14ac:dyDescent="0.2">
      <c r="A13" s="12"/>
      <c r="C13" s="12"/>
      <c r="D13" s="1" t="s">
        <v>103</v>
      </c>
      <c r="E13" s="12"/>
      <c r="G13" s="12"/>
    </row>
    <row r="14" spans="1:9" x14ac:dyDescent="0.2">
      <c r="A14" s="12"/>
      <c r="C14" s="12"/>
      <c r="D14" s="1" t="s">
        <v>104</v>
      </c>
      <c r="E14" s="12"/>
      <c r="G14" s="12"/>
    </row>
    <row r="15" spans="1:9" x14ac:dyDescent="0.2">
      <c r="A15" s="12"/>
      <c r="C15" s="12"/>
      <c r="D15" s="1" t="s">
        <v>105</v>
      </c>
      <c r="E15" s="12"/>
      <c r="G15" s="12"/>
    </row>
    <row r="16" spans="1:9" x14ac:dyDescent="0.2">
      <c r="A16" s="12"/>
      <c r="C16" s="12"/>
      <c r="D16" s="1" t="s">
        <v>106</v>
      </c>
      <c r="E16" s="12"/>
      <c r="G16" s="12"/>
    </row>
    <row r="17" spans="1:7" x14ac:dyDescent="0.2">
      <c r="A17" s="12"/>
      <c r="C17" s="12"/>
      <c r="D17" s="1" t="s">
        <v>107</v>
      </c>
      <c r="E17" s="12"/>
      <c r="G17" s="12"/>
    </row>
    <row r="18" spans="1:7" x14ac:dyDescent="0.2">
      <c r="A18" s="12"/>
      <c r="C18" s="12">
        <v>2</v>
      </c>
      <c r="D18" s="1" t="s">
        <v>108</v>
      </c>
      <c r="E18" s="12"/>
      <c r="G18" s="12"/>
    </row>
    <row r="19" spans="1:7" x14ac:dyDescent="0.2">
      <c r="A19" s="12"/>
      <c r="C19" s="12"/>
      <c r="D19" s="1" t="s">
        <v>109</v>
      </c>
      <c r="E19" s="12"/>
      <c r="G19" s="12"/>
    </row>
    <row r="20" spans="1:7" x14ac:dyDescent="0.2">
      <c r="A20" s="12"/>
      <c r="C20" s="12"/>
      <c r="D20" s="1" t="s">
        <v>110</v>
      </c>
      <c r="E20" s="12"/>
      <c r="G20" s="12"/>
    </row>
    <row r="21" spans="1:7" x14ac:dyDescent="0.2">
      <c r="A21" s="12"/>
      <c r="C21" s="12"/>
      <c r="D21" s="1" t="s">
        <v>111</v>
      </c>
      <c r="E21" s="12"/>
      <c r="G21" s="12"/>
    </row>
    <row r="22" spans="1:7" x14ac:dyDescent="0.2">
      <c r="A22" s="12"/>
      <c r="C22" s="12"/>
      <c r="D22" s="1" t="s">
        <v>112</v>
      </c>
      <c r="E22" s="12"/>
      <c r="G22" s="12"/>
    </row>
    <row r="23" spans="1:7" x14ac:dyDescent="0.2">
      <c r="A23" s="12"/>
      <c r="C23" s="12"/>
      <c r="D23" s="1" t="s">
        <v>113</v>
      </c>
      <c r="E23" s="12"/>
      <c r="G23" s="12"/>
    </row>
    <row r="24" spans="1:7" x14ac:dyDescent="0.2">
      <c r="A24" s="12"/>
      <c r="C24" s="12"/>
      <c r="D24" s="1" t="s">
        <v>114</v>
      </c>
      <c r="E24" s="12"/>
      <c r="G24" s="12"/>
    </row>
    <row r="25" spans="1:7" x14ac:dyDescent="0.2">
      <c r="A25" s="12"/>
      <c r="C25" s="12"/>
      <c r="D25" s="1" t="s">
        <v>115</v>
      </c>
      <c r="E25" s="12"/>
      <c r="G25" s="12"/>
    </row>
    <row r="26" spans="1:7" x14ac:dyDescent="0.2">
      <c r="A26" s="12"/>
      <c r="C26" s="12"/>
      <c r="D26" s="1" t="s">
        <v>116</v>
      </c>
      <c r="E26" s="12"/>
      <c r="G26" s="12"/>
    </row>
    <row r="27" spans="1:7" x14ac:dyDescent="0.2">
      <c r="D27" s="31" t="s">
        <v>117</v>
      </c>
    </row>
    <row r="28" spans="1:7" x14ac:dyDescent="0.2">
      <c r="D28" s="31" t="s">
        <v>118</v>
      </c>
    </row>
    <row r="29" spans="1:7" x14ac:dyDescent="0.2">
      <c r="D29" s="31" t="s">
        <v>158</v>
      </c>
      <c r="F29" s="1" t="s">
        <v>141</v>
      </c>
    </row>
    <row r="30" spans="1:7" x14ac:dyDescent="0.2">
      <c r="D30" s="31" t="s">
        <v>179</v>
      </c>
    </row>
    <row r="31" spans="1:7" x14ac:dyDescent="0.2">
      <c r="D31" s="31" t="s">
        <v>180</v>
      </c>
    </row>
    <row r="32" spans="1:7" x14ac:dyDescent="0.2">
      <c r="D32" s="31" t="s">
        <v>181</v>
      </c>
    </row>
    <row r="33" spans="4:4" x14ac:dyDescent="0.2">
      <c r="D33" s="31" t="s">
        <v>182</v>
      </c>
    </row>
    <row r="34" spans="4:4" x14ac:dyDescent="0.2">
      <c r="D34" s="31" t="s">
        <v>183</v>
      </c>
    </row>
    <row r="35" spans="4:4" x14ac:dyDescent="0.2">
      <c r="D35" s="31" t="s">
        <v>184</v>
      </c>
    </row>
  </sheetData>
  <phoneticPr fontId="1" type="noConversion"/>
  <pageMargins left="0.75" right="0.75" top="1" bottom="1" header="0.4921259845" footer="0.4921259845"/>
  <pageSetup paperSize="9" scale="90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zoomScaleNormal="100" workbookViewId="0">
      <selection activeCell="C40" sqref="C40"/>
    </sheetView>
  </sheetViews>
  <sheetFormatPr defaultColWidth="11.42578125" defaultRowHeight="12.75" x14ac:dyDescent="0.2"/>
  <cols>
    <col min="1" max="1" width="6.28515625" customWidth="1"/>
    <col min="2" max="2" width="6.5703125" customWidth="1"/>
    <col min="3" max="3" width="31.42578125" customWidth="1"/>
    <col min="4" max="4" width="2.85546875" customWidth="1"/>
  </cols>
  <sheetData>
    <row r="1" spans="1:4" ht="23.25" x14ac:dyDescent="0.35">
      <c r="A1" s="4" t="s">
        <v>119</v>
      </c>
    </row>
    <row r="2" spans="1:4" x14ac:dyDescent="0.2">
      <c r="A2" s="52" t="s">
        <v>174</v>
      </c>
      <c r="B2" s="52" t="s">
        <v>175</v>
      </c>
    </row>
    <row r="3" spans="1:4" x14ac:dyDescent="0.2">
      <c r="A3">
        <v>1</v>
      </c>
      <c r="B3">
        <v>1</v>
      </c>
      <c r="C3" t="s">
        <v>51</v>
      </c>
      <c r="D3" s="52" t="s">
        <v>176</v>
      </c>
    </row>
    <row r="4" spans="1:4" x14ac:dyDescent="0.2">
      <c r="A4">
        <v>1</v>
      </c>
      <c r="B4">
        <v>1</v>
      </c>
      <c r="C4" t="s">
        <v>52</v>
      </c>
      <c r="D4" s="52" t="s">
        <v>176</v>
      </c>
    </row>
    <row r="5" spans="1:4" x14ac:dyDescent="0.2">
      <c r="A5">
        <v>1</v>
      </c>
      <c r="B5">
        <v>1</v>
      </c>
      <c r="C5" t="s">
        <v>53</v>
      </c>
      <c r="D5" s="52" t="s">
        <v>176</v>
      </c>
    </row>
    <row r="6" spans="1:4" x14ac:dyDescent="0.2">
      <c r="A6">
        <v>1</v>
      </c>
      <c r="B6">
        <v>1</v>
      </c>
      <c r="C6" t="s">
        <v>55</v>
      </c>
      <c r="D6" s="52" t="s">
        <v>176</v>
      </c>
    </row>
    <row r="7" spans="1:4" x14ac:dyDescent="0.2">
      <c r="A7">
        <v>1</v>
      </c>
      <c r="B7">
        <v>1</v>
      </c>
      <c r="C7" t="s">
        <v>56</v>
      </c>
      <c r="D7" s="52" t="s">
        <v>176</v>
      </c>
    </row>
    <row r="8" spans="1:4" x14ac:dyDescent="0.2">
      <c r="A8">
        <v>1</v>
      </c>
      <c r="B8">
        <v>1</v>
      </c>
      <c r="C8" t="s">
        <v>57</v>
      </c>
      <c r="D8" s="52" t="s">
        <v>176</v>
      </c>
    </row>
    <row r="9" spans="1:4" x14ac:dyDescent="0.2">
      <c r="A9">
        <v>1</v>
      </c>
      <c r="B9">
        <v>1</v>
      </c>
      <c r="C9" t="s">
        <v>58</v>
      </c>
      <c r="D9" s="52" t="s">
        <v>176</v>
      </c>
    </row>
    <row r="11" spans="1:4" x14ac:dyDescent="0.2">
      <c r="A11">
        <v>6</v>
      </c>
      <c r="B11">
        <v>12</v>
      </c>
      <c r="C11" t="s">
        <v>40</v>
      </c>
      <c r="D11" s="52" t="s">
        <v>176</v>
      </c>
    </row>
    <row r="12" spans="1:4" x14ac:dyDescent="0.2">
      <c r="A12">
        <v>1</v>
      </c>
      <c r="B12">
        <v>2</v>
      </c>
      <c r="C12" t="s">
        <v>59</v>
      </c>
      <c r="D12" s="52" t="s">
        <v>176</v>
      </c>
    </row>
    <row r="13" spans="1:4" x14ac:dyDescent="0.2">
      <c r="A13">
        <v>2</v>
      </c>
      <c r="B13">
        <v>4</v>
      </c>
      <c r="C13" t="s">
        <v>43</v>
      </c>
      <c r="D13" s="52" t="s">
        <v>176</v>
      </c>
    </row>
    <row r="14" spans="1:4" x14ac:dyDescent="0.2">
      <c r="A14">
        <v>2</v>
      </c>
      <c r="B14">
        <v>2</v>
      </c>
      <c r="C14" t="s">
        <v>44</v>
      </c>
      <c r="D14" s="52" t="s">
        <v>176</v>
      </c>
    </row>
    <row r="15" spans="1:4" x14ac:dyDescent="0.2">
      <c r="A15">
        <v>3</v>
      </c>
      <c r="B15">
        <v>4</v>
      </c>
      <c r="C15" t="s">
        <v>41</v>
      </c>
      <c r="D15" s="52" t="s">
        <v>176</v>
      </c>
    </row>
    <row r="16" spans="1:4" x14ac:dyDescent="0.2">
      <c r="A16">
        <v>2</v>
      </c>
      <c r="B16">
        <v>4</v>
      </c>
      <c r="C16" t="s">
        <v>42</v>
      </c>
      <c r="D16" s="52" t="s">
        <v>176</v>
      </c>
    </row>
    <row r="17" spans="1:4" x14ac:dyDescent="0.2">
      <c r="A17">
        <v>1</v>
      </c>
      <c r="B17">
        <v>2</v>
      </c>
      <c r="C17" t="s">
        <v>50</v>
      </c>
      <c r="D17" s="52" t="s">
        <v>176</v>
      </c>
    </row>
    <row r="18" spans="1:4" x14ac:dyDescent="0.2">
      <c r="A18">
        <v>1</v>
      </c>
      <c r="B18">
        <v>3</v>
      </c>
      <c r="C18" t="s">
        <v>120</v>
      </c>
      <c r="D18" s="52" t="s">
        <v>176</v>
      </c>
    </row>
    <row r="19" spans="1:4" x14ac:dyDescent="0.2">
      <c r="A19">
        <v>1</v>
      </c>
      <c r="B19">
        <v>1</v>
      </c>
      <c r="C19" t="s">
        <v>48</v>
      </c>
      <c r="D19" s="52" t="s">
        <v>176</v>
      </c>
    </row>
    <row r="20" spans="1:4" x14ac:dyDescent="0.2">
      <c r="A20">
        <v>1</v>
      </c>
      <c r="B20">
        <v>1</v>
      </c>
      <c r="C20" t="s">
        <v>49</v>
      </c>
    </row>
    <row r="21" spans="1:4" x14ac:dyDescent="0.2">
      <c r="A21">
        <v>1</v>
      </c>
      <c r="B21">
        <v>1</v>
      </c>
      <c r="C21" t="s">
        <v>121</v>
      </c>
      <c r="D21" s="52" t="s">
        <v>176</v>
      </c>
    </row>
    <row r="22" spans="1:4" x14ac:dyDescent="0.2">
      <c r="A22">
        <v>5</v>
      </c>
      <c r="B22">
        <v>9</v>
      </c>
      <c r="C22" t="s">
        <v>46</v>
      </c>
      <c r="D22" s="52" t="s">
        <v>176</v>
      </c>
    </row>
    <row r="23" spans="1:4" x14ac:dyDescent="0.2">
      <c r="A23">
        <v>2</v>
      </c>
      <c r="B23">
        <v>3</v>
      </c>
      <c r="C23" t="s">
        <v>47</v>
      </c>
      <c r="D23" s="52" t="s">
        <v>176</v>
      </c>
    </row>
    <row r="24" spans="1:4" x14ac:dyDescent="0.2">
      <c r="B24">
        <v>4</v>
      </c>
      <c r="C24" t="s">
        <v>177</v>
      </c>
      <c r="D24" s="52" t="s">
        <v>176</v>
      </c>
    </row>
    <row r="25" spans="1:4" x14ac:dyDescent="0.2">
      <c r="A25">
        <v>1</v>
      </c>
      <c r="B25">
        <v>1</v>
      </c>
      <c r="C25" t="s">
        <v>45</v>
      </c>
      <c r="D25" s="52" t="s">
        <v>176</v>
      </c>
    </row>
    <row r="26" spans="1:4" x14ac:dyDescent="0.2">
      <c r="A26">
        <v>1</v>
      </c>
      <c r="B26">
        <v>1</v>
      </c>
      <c r="C26" t="s">
        <v>63</v>
      </c>
      <c r="D26" s="52" t="s">
        <v>176</v>
      </c>
    </row>
    <row r="27" spans="1:4" x14ac:dyDescent="0.2">
      <c r="A27">
        <v>1</v>
      </c>
      <c r="B27">
        <v>1</v>
      </c>
      <c r="C27" t="s">
        <v>122</v>
      </c>
      <c r="D27" s="52" t="s">
        <v>176</v>
      </c>
    </row>
    <row r="28" spans="1:4" x14ac:dyDescent="0.2">
      <c r="A28">
        <v>1</v>
      </c>
      <c r="B28">
        <v>1</v>
      </c>
      <c r="C28" t="s">
        <v>62</v>
      </c>
    </row>
    <row r="30" spans="1:4" x14ac:dyDescent="0.2">
      <c r="A30">
        <v>1</v>
      </c>
      <c r="B30">
        <v>1</v>
      </c>
      <c r="C30" t="s">
        <v>60</v>
      </c>
      <c r="D30" t="s">
        <v>176</v>
      </c>
    </row>
    <row r="31" spans="1:4" x14ac:dyDescent="0.2">
      <c r="A31">
        <v>1</v>
      </c>
      <c r="B31">
        <v>1</v>
      </c>
      <c r="C31" t="s">
        <v>61</v>
      </c>
      <c r="D31" t="s">
        <v>176</v>
      </c>
    </row>
    <row r="32" spans="1:4" x14ac:dyDescent="0.2">
      <c r="A32">
        <v>1</v>
      </c>
      <c r="B32">
        <v>1</v>
      </c>
      <c r="C32" t="s">
        <v>54</v>
      </c>
      <c r="D32" t="s">
        <v>176</v>
      </c>
    </row>
    <row r="33" spans="1:4" x14ac:dyDescent="0.2">
      <c r="A33">
        <v>1</v>
      </c>
      <c r="B33">
        <v>1</v>
      </c>
      <c r="C33" t="s">
        <v>55</v>
      </c>
      <c r="D33" t="s">
        <v>176</v>
      </c>
    </row>
    <row r="35" spans="1:4" x14ac:dyDescent="0.2">
      <c r="A35">
        <v>1</v>
      </c>
      <c r="B35">
        <v>1</v>
      </c>
      <c r="C35" t="s">
        <v>123</v>
      </c>
    </row>
    <row r="36" spans="1:4" x14ac:dyDescent="0.2">
      <c r="A36">
        <v>1</v>
      </c>
      <c r="B36">
        <v>1</v>
      </c>
      <c r="C36" t="s">
        <v>124</v>
      </c>
      <c r="D36" t="s">
        <v>176</v>
      </c>
    </row>
    <row r="37" spans="1:4" x14ac:dyDescent="0.2">
      <c r="C37" t="s">
        <v>178</v>
      </c>
      <c r="D37" t="s">
        <v>176</v>
      </c>
    </row>
    <row r="38" spans="1:4" x14ac:dyDescent="0.2">
      <c r="C38" t="s">
        <v>535</v>
      </c>
    </row>
    <row r="39" spans="1:4" x14ac:dyDescent="0.2">
      <c r="C39" t="s">
        <v>536</v>
      </c>
    </row>
    <row r="40" spans="1:4" x14ac:dyDescent="0.2">
      <c r="C40" t="s">
        <v>545</v>
      </c>
    </row>
  </sheetData>
  <phoneticPr fontId="1" type="noConversion"/>
  <pageMargins left="0.75" right="0.75" top="1" bottom="1" header="0.4921259845" footer="0.492125984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E20" sqref="E20"/>
    </sheetView>
  </sheetViews>
  <sheetFormatPr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498</v>
      </c>
    </row>
    <row r="2" spans="1:3" x14ac:dyDescent="0.2">
      <c r="A2" s="52" t="s">
        <v>499</v>
      </c>
      <c r="B2" s="52" t="s">
        <v>500</v>
      </c>
    </row>
    <row r="3" spans="1:3" x14ac:dyDescent="0.2">
      <c r="C3" t="s">
        <v>472</v>
      </c>
    </row>
    <row r="4" spans="1:3" x14ac:dyDescent="0.2">
      <c r="C4" t="s">
        <v>473</v>
      </c>
    </row>
    <row r="5" spans="1:3" x14ac:dyDescent="0.2">
      <c r="C5" t="s">
        <v>474</v>
      </c>
    </row>
    <row r="6" spans="1:3" x14ac:dyDescent="0.2">
      <c r="C6" t="s">
        <v>475</v>
      </c>
    </row>
    <row r="7" spans="1:3" x14ac:dyDescent="0.2">
      <c r="C7" t="s">
        <v>476</v>
      </c>
    </row>
    <row r="9" spans="1:3" x14ac:dyDescent="0.2">
      <c r="C9" t="s">
        <v>477</v>
      </c>
    </row>
    <row r="10" spans="1:3" x14ac:dyDescent="0.2">
      <c r="C10" t="s">
        <v>478</v>
      </c>
    </row>
    <row r="12" spans="1:3" x14ac:dyDescent="0.2">
      <c r="C12" t="s">
        <v>479</v>
      </c>
    </row>
    <row r="13" spans="1:3" x14ac:dyDescent="0.2">
      <c r="C13" t="s">
        <v>480</v>
      </c>
    </row>
    <row r="14" spans="1:3" x14ac:dyDescent="0.2">
      <c r="C14" t="s">
        <v>481</v>
      </c>
    </row>
    <row r="15" spans="1:3" x14ac:dyDescent="0.2">
      <c r="C15" t="s">
        <v>482</v>
      </c>
    </row>
    <row r="16" spans="1:3" x14ac:dyDescent="0.2">
      <c r="C16" t="s">
        <v>483</v>
      </c>
    </row>
    <row r="17" spans="3:3" x14ac:dyDescent="0.2">
      <c r="C17" t="s">
        <v>484</v>
      </c>
    </row>
    <row r="18" spans="3:3" x14ac:dyDescent="0.2">
      <c r="C18" t="s">
        <v>485</v>
      </c>
    </row>
    <row r="19" spans="3:3" x14ac:dyDescent="0.2">
      <c r="C19" t="s">
        <v>486</v>
      </c>
    </row>
    <row r="20" spans="3:3" x14ac:dyDescent="0.2">
      <c r="C20" t="s">
        <v>487</v>
      </c>
    </row>
    <row r="22" spans="3:3" x14ac:dyDescent="0.2">
      <c r="C22" t="s">
        <v>488</v>
      </c>
    </row>
    <row r="23" spans="3:3" x14ac:dyDescent="0.2">
      <c r="C23" t="s">
        <v>61</v>
      </c>
    </row>
    <row r="25" spans="3:3" x14ac:dyDescent="0.2">
      <c r="C25" t="s">
        <v>489</v>
      </c>
    </row>
    <row r="26" spans="3:3" x14ac:dyDescent="0.2">
      <c r="C26" t="s">
        <v>490</v>
      </c>
    </row>
    <row r="27" spans="3:3" x14ac:dyDescent="0.2">
      <c r="C27" t="s">
        <v>491</v>
      </c>
    </row>
    <row r="28" spans="3:3" x14ac:dyDescent="0.2">
      <c r="C28" t="s">
        <v>492</v>
      </c>
    </row>
    <row r="30" spans="3:3" x14ac:dyDescent="0.2">
      <c r="C30" t="s">
        <v>493</v>
      </c>
    </row>
    <row r="32" spans="3:3" x14ac:dyDescent="0.2">
      <c r="C32" t="s">
        <v>494</v>
      </c>
    </row>
    <row r="33" spans="3:3" x14ac:dyDescent="0.2">
      <c r="C33" t="s">
        <v>495</v>
      </c>
    </row>
    <row r="34" spans="3:3" x14ac:dyDescent="0.2">
      <c r="C34" t="s">
        <v>496</v>
      </c>
    </row>
    <row r="35" spans="3:3" x14ac:dyDescent="0.2">
      <c r="C35" t="s">
        <v>497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defaultRowHeight="12.75" x14ac:dyDescent="0.2"/>
  <cols>
    <col min="1" max="1" width="5.7109375" customWidth="1"/>
    <col min="2" max="2" width="5.42578125" customWidth="1"/>
    <col min="3" max="3" width="32" customWidth="1"/>
  </cols>
  <sheetData>
    <row r="1" spans="1:3" ht="26.25" customHeight="1" x14ac:dyDescent="0.35">
      <c r="A1" s="4" t="s">
        <v>501</v>
      </c>
    </row>
    <row r="2" spans="1:3" x14ac:dyDescent="0.2">
      <c r="A2" s="52" t="s">
        <v>499</v>
      </c>
      <c r="B2" s="52" t="s">
        <v>500</v>
      </c>
    </row>
    <row r="3" spans="1:3" x14ac:dyDescent="0.2">
      <c r="A3">
        <v>1</v>
      </c>
      <c r="B3">
        <v>1</v>
      </c>
      <c r="C3" t="s">
        <v>531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2.75" x14ac:dyDescent="0.2"/>
  <cols>
    <col min="3" max="3" width="27.140625" customWidth="1"/>
    <col min="4" max="4" width="3.5703125" style="77" customWidth="1"/>
  </cols>
  <sheetData>
    <row r="1" spans="1:4" ht="23.25" x14ac:dyDescent="0.35">
      <c r="A1" s="4" t="s">
        <v>119</v>
      </c>
    </row>
    <row r="2" spans="1:4" x14ac:dyDescent="0.2">
      <c r="A2" s="52" t="s">
        <v>174</v>
      </c>
      <c r="B2" s="52" t="s">
        <v>175</v>
      </c>
    </row>
    <row r="3" spans="1:4" x14ac:dyDescent="0.2">
      <c r="A3">
        <v>1</v>
      </c>
      <c r="B3">
        <v>1</v>
      </c>
      <c r="C3" t="s">
        <v>523</v>
      </c>
      <c r="D3" s="106" t="s">
        <v>176</v>
      </c>
    </row>
    <row r="4" spans="1:4" x14ac:dyDescent="0.2">
      <c r="A4">
        <v>1</v>
      </c>
      <c r="B4">
        <v>1</v>
      </c>
      <c r="C4" t="s">
        <v>524</v>
      </c>
    </row>
    <row r="5" spans="1:4" x14ac:dyDescent="0.2">
      <c r="A5">
        <v>1</v>
      </c>
      <c r="B5">
        <v>1</v>
      </c>
      <c r="C5" t="s">
        <v>525</v>
      </c>
    </row>
    <row r="6" spans="1:4" x14ac:dyDescent="0.2">
      <c r="A6">
        <v>1</v>
      </c>
      <c r="B6">
        <v>1</v>
      </c>
      <c r="C6" t="s">
        <v>526</v>
      </c>
    </row>
    <row r="7" spans="1:4" x14ac:dyDescent="0.2">
      <c r="A7">
        <v>1</v>
      </c>
      <c r="B7">
        <v>1</v>
      </c>
      <c r="C7" t="s">
        <v>527</v>
      </c>
    </row>
    <row r="8" spans="1:4" x14ac:dyDescent="0.2">
      <c r="A8">
        <v>1</v>
      </c>
      <c r="B8">
        <v>1</v>
      </c>
      <c r="C8" t="s">
        <v>528</v>
      </c>
    </row>
    <row r="9" spans="1:4" x14ac:dyDescent="0.2">
      <c r="A9">
        <v>1</v>
      </c>
      <c r="B9">
        <v>1</v>
      </c>
      <c r="C9" t="s">
        <v>529</v>
      </c>
    </row>
    <row r="10" spans="1:4" x14ac:dyDescent="0.2">
      <c r="A10">
        <v>1</v>
      </c>
      <c r="B10">
        <v>1</v>
      </c>
      <c r="C10" t="s">
        <v>530</v>
      </c>
    </row>
    <row r="11" spans="1:4" x14ac:dyDescent="0.2">
      <c r="A11">
        <v>1</v>
      </c>
      <c r="B11">
        <v>1</v>
      </c>
      <c r="C11" t="s">
        <v>532</v>
      </c>
    </row>
    <row r="12" spans="1:4" x14ac:dyDescent="0.2">
      <c r="A12">
        <v>1</v>
      </c>
      <c r="B12">
        <v>1</v>
      </c>
      <c r="C12" t="s">
        <v>546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zoomScaleNormal="100" workbookViewId="0">
      <selection activeCell="F3" sqref="F3"/>
    </sheetView>
  </sheetViews>
  <sheetFormatPr defaultColWidth="11.42578125" defaultRowHeight="12.75" x14ac:dyDescent="0.2"/>
  <cols>
    <col min="1" max="1" width="12" customWidth="1"/>
    <col min="2" max="2" width="42" customWidth="1"/>
    <col min="3" max="3" width="2.28515625" customWidth="1"/>
    <col min="4" max="4" width="9.42578125" customWidth="1"/>
    <col min="5" max="5" width="41.85546875" customWidth="1"/>
    <col min="6" max="6" width="2.28515625" customWidth="1"/>
    <col min="7" max="7" width="9.42578125" customWidth="1"/>
    <col min="8" max="8" width="36.42578125" customWidth="1"/>
    <col min="9" max="9" width="2.28515625" customWidth="1"/>
    <col min="10" max="10" width="9.42578125" customWidth="1"/>
    <col min="11" max="11" width="36.42578125" customWidth="1"/>
    <col min="12" max="12" width="2.28515625" customWidth="1"/>
    <col min="13" max="13" width="10" customWidth="1"/>
    <col min="14" max="14" width="13.7109375" customWidth="1"/>
  </cols>
  <sheetData>
    <row r="1" spans="1:15" s="4" customFormat="1" ht="23.25" x14ac:dyDescent="0.35">
      <c r="A1" s="4" t="s">
        <v>12</v>
      </c>
    </row>
    <row r="2" spans="1:15" s="120" customFormat="1" ht="24.75" customHeight="1" x14ac:dyDescent="0.2">
      <c r="A2" s="119" t="s">
        <v>451</v>
      </c>
      <c r="D2" s="119" t="s">
        <v>452</v>
      </c>
      <c r="G2" s="119" t="s">
        <v>464</v>
      </c>
      <c r="J2" s="119" t="s">
        <v>330</v>
      </c>
      <c r="O2" s="122"/>
    </row>
    <row r="3" spans="1:15" x14ac:dyDescent="0.2">
      <c r="A3">
        <v>1</v>
      </c>
      <c r="B3" t="s">
        <v>13</v>
      </c>
      <c r="C3" s="52"/>
      <c r="E3" t="s">
        <v>69</v>
      </c>
      <c r="F3" s="52" t="s">
        <v>176</v>
      </c>
      <c r="H3" s="52" t="s">
        <v>504</v>
      </c>
      <c r="I3" t="s">
        <v>176</v>
      </c>
      <c r="J3">
        <v>2</v>
      </c>
      <c r="K3" s="52" t="s">
        <v>454</v>
      </c>
      <c r="L3" s="52" t="s">
        <v>176</v>
      </c>
    </row>
    <row r="4" spans="1:15" x14ac:dyDescent="0.2">
      <c r="A4" s="125">
        <v>1</v>
      </c>
      <c r="B4" s="52" t="s">
        <v>37</v>
      </c>
      <c r="C4" s="52" t="s">
        <v>176</v>
      </c>
      <c r="E4" t="s">
        <v>205</v>
      </c>
      <c r="F4" s="52" t="s">
        <v>176</v>
      </c>
      <c r="H4" s="52" t="s">
        <v>505</v>
      </c>
      <c r="I4" t="s">
        <v>176</v>
      </c>
      <c r="K4" s="52" t="s">
        <v>455</v>
      </c>
      <c r="L4" s="52" t="s">
        <v>176</v>
      </c>
    </row>
    <row r="5" spans="1:15" x14ac:dyDescent="0.2">
      <c r="A5">
        <v>1</v>
      </c>
      <c r="B5" s="52" t="s">
        <v>517</v>
      </c>
      <c r="C5" t="s">
        <v>176</v>
      </c>
      <c r="E5" t="s">
        <v>17</v>
      </c>
      <c r="F5" s="52" t="s">
        <v>176</v>
      </c>
      <c r="H5" s="52" t="s">
        <v>506</v>
      </c>
      <c r="I5" s="52" t="s">
        <v>176</v>
      </c>
      <c r="J5">
        <v>3</v>
      </c>
      <c r="K5" s="52" t="s">
        <v>456</v>
      </c>
      <c r="L5" s="52" t="s">
        <v>176</v>
      </c>
    </row>
    <row r="6" spans="1:15" x14ac:dyDescent="0.2">
      <c r="A6">
        <v>2</v>
      </c>
      <c r="B6" t="s">
        <v>14</v>
      </c>
      <c r="C6" t="s">
        <v>176</v>
      </c>
      <c r="E6" s="52" t="s">
        <v>453</v>
      </c>
      <c r="F6" s="52"/>
      <c r="G6" s="52"/>
      <c r="J6">
        <v>2</v>
      </c>
      <c r="K6" s="52" t="s">
        <v>462</v>
      </c>
      <c r="L6" t="s">
        <v>176</v>
      </c>
    </row>
    <row r="7" spans="1:15" x14ac:dyDescent="0.2">
      <c r="A7">
        <v>10</v>
      </c>
      <c r="B7" t="s">
        <v>15</v>
      </c>
      <c r="C7" s="52" t="s">
        <v>176</v>
      </c>
      <c r="D7">
        <v>2</v>
      </c>
      <c r="E7" s="52" t="s">
        <v>510</v>
      </c>
      <c r="F7" s="52" t="s">
        <v>176</v>
      </c>
      <c r="G7" s="52"/>
      <c r="J7">
        <v>2</v>
      </c>
      <c r="K7" s="52" t="s">
        <v>463</v>
      </c>
      <c r="L7" t="s">
        <v>176</v>
      </c>
    </row>
    <row r="8" spans="1:15" x14ac:dyDescent="0.2">
      <c r="A8">
        <v>1</v>
      </c>
      <c r="B8" t="s">
        <v>22</v>
      </c>
      <c r="C8" s="52" t="s">
        <v>176</v>
      </c>
      <c r="E8" s="52" t="s">
        <v>311</v>
      </c>
      <c r="F8" s="52"/>
      <c r="G8" s="52"/>
      <c r="J8">
        <v>3</v>
      </c>
      <c r="K8" s="52" t="s">
        <v>466</v>
      </c>
      <c r="L8" t="s">
        <v>176</v>
      </c>
    </row>
    <row r="9" spans="1:15" x14ac:dyDescent="0.2">
      <c r="A9">
        <v>2</v>
      </c>
      <c r="B9" t="s">
        <v>16</v>
      </c>
      <c r="E9" s="52" t="s">
        <v>18</v>
      </c>
      <c r="F9" s="52"/>
      <c r="G9" s="52"/>
      <c r="K9" s="52" t="s">
        <v>508</v>
      </c>
      <c r="L9" s="52" t="s">
        <v>176</v>
      </c>
    </row>
    <row r="10" spans="1:15" x14ac:dyDescent="0.2">
      <c r="A10">
        <v>1</v>
      </c>
      <c r="B10" t="s">
        <v>69</v>
      </c>
      <c r="E10" s="52" t="s">
        <v>507</v>
      </c>
    </row>
    <row r="11" spans="1:15" x14ac:dyDescent="0.2">
      <c r="B11" t="s">
        <v>205</v>
      </c>
      <c r="C11" s="52" t="s">
        <v>176</v>
      </c>
      <c r="D11">
        <v>2</v>
      </c>
      <c r="E11" s="52" t="s">
        <v>353</v>
      </c>
      <c r="F11" s="52" t="s">
        <v>176</v>
      </c>
    </row>
    <row r="12" spans="1:15" x14ac:dyDescent="0.2">
      <c r="B12" t="s">
        <v>17</v>
      </c>
      <c r="C12" s="52" t="s">
        <v>176</v>
      </c>
    </row>
    <row r="13" spans="1:15" x14ac:dyDescent="0.2">
      <c r="B13" s="52" t="s">
        <v>457</v>
      </c>
      <c r="C13" s="52" t="s">
        <v>176</v>
      </c>
    </row>
    <row r="14" spans="1:15" x14ac:dyDescent="0.2">
      <c r="A14">
        <v>2</v>
      </c>
      <c r="B14" t="s">
        <v>18</v>
      </c>
      <c r="C14" t="s">
        <v>176</v>
      </c>
    </row>
    <row r="15" spans="1:15" x14ac:dyDescent="0.2">
      <c r="A15">
        <v>2</v>
      </c>
      <c r="B15" t="s">
        <v>19</v>
      </c>
      <c r="C15" t="s">
        <v>176</v>
      </c>
    </row>
    <row r="16" spans="1:15" x14ac:dyDescent="0.2">
      <c r="B16" s="52" t="s">
        <v>20</v>
      </c>
      <c r="C16" s="52"/>
    </row>
    <row r="17" spans="1:16" x14ac:dyDescent="0.2">
      <c r="A17">
        <v>0.5</v>
      </c>
      <c r="B17" s="52" t="s">
        <v>23</v>
      </c>
      <c r="C17" s="52"/>
    </row>
    <row r="19" spans="1:16" x14ac:dyDescent="0.2">
      <c r="O19" s="95"/>
    </row>
    <row r="20" spans="1:16" x14ac:dyDescent="0.2">
      <c r="P20" s="52"/>
    </row>
    <row r="21" spans="1:16" ht="12" customHeight="1" x14ac:dyDescent="0.2">
      <c r="P21" s="52"/>
    </row>
    <row r="22" spans="1:16" s="120" customFormat="1" ht="24.75" customHeight="1" x14ac:dyDescent="0.2">
      <c r="A22" s="119" t="s">
        <v>459</v>
      </c>
      <c r="D22" s="119" t="s">
        <v>461</v>
      </c>
      <c r="G22" s="119" t="s">
        <v>458</v>
      </c>
      <c r="J22" s="119" t="s">
        <v>460</v>
      </c>
      <c r="P22" s="121"/>
    </row>
    <row r="23" spans="1:16" x14ac:dyDescent="0.2">
      <c r="B23" t="s">
        <v>150</v>
      </c>
      <c r="C23" s="52" t="s">
        <v>176</v>
      </c>
      <c r="E23" t="s">
        <v>152</v>
      </c>
      <c r="F23" s="52"/>
      <c r="G23">
        <v>4</v>
      </c>
      <c r="H23" t="s">
        <v>151</v>
      </c>
      <c r="J23">
        <v>4</v>
      </c>
      <c r="K23" t="s">
        <v>21</v>
      </c>
      <c r="P23" s="52"/>
    </row>
    <row r="24" spans="1:16" x14ac:dyDescent="0.2">
      <c r="B24" t="s">
        <v>29</v>
      </c>
      <c r="C24" s="52"/>
      <c r="E24" t="s">
        <v>214</v>
      </c>
      <c r="G24">
        <v>8</v>
      </c>
      <c r="H24" t="s">
        <v>36</v>
      </c>
      <c r="J24">
        <v>12</v>
      </c>
      <c r="K24" t="s">
        <v>24</v>
      </c>
      <c r="P24" s="52"/>
    </row>
    <row r="25" spans="1:16" x14ac:dyDescent="0.2">
      <c r="B25" t="s">
        <v>30</v>
      </c>
      <c r="E25" t="s">
        <v>26</v>
      </c>
      <c r="F25" s="52" t="s">
        <v>176</v>
      </c>
      <c r="J25">
        <v>1</v>
      </c>
      <c r="K25" t="s">
        <v>25</v>
      </c>
      <c r="P25" s="52"/>
    </row>
    <row r="26" spans="1:16" x14ac:dyDescent="0.2">
      <c r="B26" t="s">
        <v>31</v>
      </c>
      <c r="C26" s="52"/>
      <c r="D26">
        <v>0.5</v>
      </c>
      <c r="E26" t="s">
        <v>27</v>
      </c>
      <c r="F26" s="52" t="s">
        <v>176</v>
      </c>
      <c r="J26">
        <v>24</v>
      </c>
      <c r="K26" t="s">
        <v>509</v>
      </c>
      <c r="P26" s="52"/>
    </row>
    <row r="27" spans="1:16" x14ac:dyDescent="0.2">
      <c r="B27" t="s">
        <v>147</v>
      </c>
      <c r="E27" t="s">
        <v>28</v>
      </c>
      <c r="F27" s="52" t="s">
        <v>176</v>
      </c>
      <c r="K27" s="52" t="s">
        <v>467</v>
      </c>
      <c r="P27" s="52"/>
    </row>
    <row r="28" spans="1:16" x14ac:dyDescent="0.2">
      <c r="B28" t="s">
        <v>32</v>
      </c>
      <c r="C28" s="52" t="s">
        <v>176</v>
      </c>
      <c r="E28" t="s">
        <v>35</v>
      </c>
      <c r="F28" s="52"/>
      <c r="J28">
        <v>2</v>
      </c>
      <c r="K28" s="52" t="s">
        <v>516</v>
      </c>
      <c r="L28" t="s">
        <v>176</v>
      </c>
      <c r="P28" s="52"/>
    </row>
    <row r="29" spans="1:16" x14ac:dyDescent="0.2">
      <c r="B29" t="s">
        <v>33</v>
      </c>
      <c r="C29" s="52" t="s">
        <v>176</v>
      </c>
      <c r="E29" t="s">
        <v>204</v>
      </c>
      <c r="F29" s="52" t="s">
        <v>176</v>
      </c>
      <c r="P29" s="52"/>
    </row>
    <row r="30" spans="1:16" x14ac:dyDescent="0.2">
      <c r="B30" t="s">
        <v>34</v>
      </c>
      <c r="C30" s="52"/>
      <c r="P30" s="52"/>
    </row>
    <row r="31" spans="1:16" x14ac:dyDescent="0.2">
      <c r="B31" t="s">
        <v>203</v>
      </c>
      <c r="C31" s="52" t="s">
        <v>176</v>
      </c>
      <c r="P31" s="52"/>
    </row>
    <row r="32" spans="1:16" x14ac:dyDescent="0.2">
      <c r="B32" t="s">
        <v>148</v>
      </c>
      <c r="C32" s="52" t="s">
        <v>176</v>
      </c>
    </row>
    <row r="33" spans="1:3" x14ac:dyDescent="0.2">
      <c r="B33" t="s">
        <v>149</v>
      </c>
      <c r="C33" s="52" t="s">
        <v>176</v>
      </c>
    </row>
    <row r="34" spans="1:3" x14ac:dyDescent="0.2">
      <c r="B34" t="s">
        <v>446</v>
      </c>
      <c r="C34" s="52" t="s">
        <v>176</v>
      </c>
    </row>
    <row r="35" spans="1:3" x14ac:dyDescent="0.2">
      <c r="B35" t="s">
        <v>447</v>
      </c>
      <c r="C35" s="52" t="s">
        <v>176</v>
      </c>
    </row>
    <row r="36" spans="1:3" x14ac:dyDescent="0.2">
      <c r="B36" t="s">
        <v>448</v>
      </c>
      <c r="C36" s="52" t="s">
        <v>176</v>
      </c>
    </row>
    <row r="37" spans="1:3" x14ac:dyDescent="0.2">
      <c r="B37" s="52" t="s">
        <v>465</v>
      </c>
    </row>
    <row r="41" spans="1:3" x14ac:dyDescent="0.2">
      <c r="A41" t="s">
        <v>70</v>
      </c>
    </row>
    <row r="42" spans="1:3" x14ac:dyDescent="0.2">
      <c r="B42" s="118" t="s">
        <v>71</v>
      </c>
    </row>
    <row r="43" spans="1:3" x14ac:dyDescent="0.2">
      <c r="A43" t="s">
        <v>72</v>
      </c>
      <c r="B43" s="118" t="s">
        <v>73</v>
      </c>
    </row>
    <row r="44" spans="1:3" x14ac:dyDescent="0.2">
      <c r="B44" s="118" t="s">
        <v>71</v>
      </c>
    </row>
    <row r="45" spans="1:3" x14ac:dyDescent="0.2">
      <c r="A45" t="s">
        <v>74</v>
      </c>
      <c r="B45" s="118" t="s">
        <v>73</v>
      </c>
    </row>
    <row r="46" spans="1:3" x14ac:dyDescent="0.2">
      <c r="B46" s="118" t="s">
        <v>71</v>
      </c>
    </row>
    <row r="47" spans="1:3" x14ac:dyDescent="0.2">
      <c r="A47" t="s">
        <v>75</v>
      </c>
      <c r="B47" s="118" t="s">
        <v>73</v>
      </c>
    </row>
    <row r="48" spans="1:3" x14ac:dyDescent="0.2">
      <c r="B48" s="118" t="s">
        <v>71</v>
      </c>
    </row>
    <row r="49" spans="1:2" x14ac:dyDescent="0.2">
      <c r="A49" t="s">
        <v>76</v>
      </c>
      <c r="B49" s="118" t="s">
        <v>73</v>
      </c>
    </row>
    <row r="50" spans="1:2" x14ac:dyDescent="0.2">
      <c r="B50" s="118" t="s">
        <v>71</v>
      </c>
    </row>
    <row r="51" spans="1:2" x14ac:dyDescent="0.2">
      <c r="A51" t="s">
        <v>77</v>
      </c>
      <c r="B51" s="118" t="s">
        <v>73</v>
      </c>
    </row>
    <row r="52" spans="1:2" x14ac:dyDescent="0.2">
      <c r="B52" s="118" t="s">
        <v>71</v>
      </c>
    </row>
    <row r="53" spans="1:2" x14ac:dyDescent="0.2">
      <c r="A53" t="s">
        <v>78</v>
      </c>
      <c r="B53" s="118" t="s">
        <v>73</v>
      </c>
    </row>
    <row r="54" spans="1:2" x14ac:dyDescent="0.2">
      <c r="B54" s="118" t="s">
        <v>71</v>
      </c>
    </row>
    <row r="55" spans="1:2" x14ac:dyDescent="0.2">
      <c r="A55" t="s">
        <v>70</v>
      </c>
      <c r="B55" s="118" t="s">
        <v>73</v>
      </c>
    </row>
    <row r="56" spans="1:2" x14ac:dyDescent="0.2">
      <c r="B56" s="118" t="s">
        <v>71</v>
      </c>
    </row>
    <row r="57" spans="1:2" x14ac:dyDescent="0.2">
      <c r="A57" t="s">
        <v>72</v>
      </c>
      <c r="B57" s="118" t="s">
        <v>73</v>
      </c>
    </row>
    <row r="58" spans="1:2" x14ac:dyDescent="0.2">
      <c r="B58" s="118" t="s">
        <v>71</v>
      </c>
    </row>
    <row r="59" spans="1:2" x14ac:dyDescent="0.2">
      <c r="A59" t="s">
        <v>74</v>
      </c>
      <c r="B59" s="118" t="s">
        <v>73</v>
      </c>
    </row>
    <row r="60" spans="1:2" x14ac:dyDescent="0.2">
      <c r="B60" s="118" t="s">
        <v>71</v>
      </c>
    </row>
    <row r="61" spans="1:2" x14ac:dyDescent="0.2">
      <c r="A61" t="s">
        <v>75</v>
      </c>
      <c r="B61" s="118" t="s">
        <v>73</v>
      </c>
    </row>
    <row r="62" spans="1:2" x14ac:dyDescent="0.2">
      <c r="B62" s="118" t="s">
        <v>71</v>
      </c>
    </row>
    <row r="63" spans="1:2" x14ac:dyDescent="0.2">
      <c r="A63" t="s">
        <v>76</v>
      </c>
      <c r="B63" s="118" t="s">
        <v>73</v>
      </c>
    </row>
    <row r="64" spans="1:2" x14ac:dyDescent="0.2">
      <c r="B64" s="118" t="s">
        <v>71</v>
      </c>
    </row>
    <row r="65" spans="1:2" x14ac:dyDescent="0.2">
      <c r="A65" t="s">
        <v>77</v>
      </c>
      <c r="B65" s="118" t="s">
        <v>73</v>
      </c>
    </row>
    <row r="66" spans="1:2" x14ac:dyDescent="0.2">
      <c r="B66" s="118" t="s">
        <v>71</v>
      </c>
    </row>
    <row r="67" spans="1:2" x14ac:dyDescent="0.2">
      <c r="A67" t="s">
        <v>78</v>
      </c>
      <c r="B67" s="118" t="s">
        <v>73</v>
      </c>
    </row>
    <row r="68" spans="1:2" x14ac:dyDescent="0.2">
      <c r="B68" s="118" t="s">
        <v>71</v>
      </c>
    </row>
  </sheetData>
  <phoneticPr fontId="1" type="noConversion"/>
  <pageMargins left="0.31" right="0.34" top="0.43" bottom="1" header="0.4921259845" footer="0.4921259845"/>
  <pageSetup paperSize="9" scale="74" orientation="landscape" horizontalDpi="4294967293" vertic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7" sqref="B7"/>
    </sheetView>
  </sheetViews>
  <sheetFormatPr defaultColWidth="11.42578125" defaultRowHeight="12.75" x14ac:dyDescent="0.2"/>
  <cols>
    <col min="1" max="1" width="11.7109375" customWidth="1"/>
    <col min="2" max="2" width="25.5703125" customWidth="1"/>
  </cols>
  <sheetData>
    <row r="1" spans="1:4" s="32" customFormat="1" ht="23.25" x14ac:dyDescent="0.35">
      <c r="A1" s="32" t="s">
        <v>125</v>
      </c>
    </row>
    <row r="3" spans="1:4" x14ac:dyDescent="0.2">
      <c r="B3" t="s">
        <v>163</v>
      </c>
      <c r="D3" t="s">
        <v>161</v>
      </c>
    </row>
    <row r="5" spans="1:4" x14ac:dyDescent="0.2">
      <c r="B5" s="52"/>
      <c r="D5" s="52" t="s">
        <v>468</v>
      </c>
    </row>
    <row r="6" spans="1:4" x14ac:dyDescent="0.2">
      <c r="B6" t="s">
        <v>156</v>
      </c>
      <c r="D6" t="s">
        <v>502</v>
      </c>
    </row>
    <row r="7" spans="1:4" x14ac:dyDescent="0.2">
      <c r="B7" t="s">
        <v>157</v>
      </c>
    </row>
    <row r="8" spans="1:4" x14ac:dyDescent="0.2">
      <c r="B8" t="s">
        <v>212</v>
      </c>
    </row>
    <row r="9" spans="1:4" x14ac:dyDescent="0.2">
      <c r="A9">
        <v>2</v>
      </c>
      <c r="B9" t="s">
        <v>213</v>
      </c>
    </row>
    <row r="10" spans="1:4" x14ac:dyDescent="0.2">
      <c r="B10" t="s">
        <v>216</v>
      </c>
    </row>
    <row r="11" spans="1:4" x14ac:dyDescent="0.2">
      <c r="B11" t="s">
        <v>86</v>
      </c>
    </row>
    <row r="12" spans="1:4" x14ac:dyDescent="0.2">
      <c r="B12" t="s">
        <v>471</v>
      </c>
    </row>
    <row r="13" spans="1:4" x14ac:dyDescent="0.2">
      <c r="B13" t="s">
        <v>503</v>
      </c>
    </row>
  </sheetData>
  <phoneticPr fontId="1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4" workbookViewId="0">
      <selection activeCell="B36" sqref="B36"/>
    </sheetView>
  </sheetViews>
  <sheetFormatPr defaultRowHeight="12.75" x14ac:dyDescent="0.2"/>
  <cols>
    <col min="3" max="3" width="40.42578125" customWidth="1"/>
  </cols>
  <sheetData>
    <row r="1" spans="1:4" ht="23.25" x14ac:dyDescent="0.35">
      <c r="A1" s="4" t="s">
        <v>12</v>
      </c>
      <c r="B1" s="4"/>
    </row>
    <row r="3" spans="1:4" x14ac:dyDescent="0.2">
      <c r="C3" s="95" t="s">
        <v>225</v>
      </c>
    </row>
    <row r="4" spans="1:4" x14ac:dyDescent="0.2">
      <c r="C4" s="52" t="s">
        <v>433</v>
      </c>
    </row>
    <row r="5" spans="1:4" x14ac:dyDescent="0.2">
      <c r="C5" t="s">
        <v>226</v>
      </c>
    </row>
    <row r="6" spans="1:4" x14ac:dyDescent="0.2">
      <c r="C6" s="52" t="s">
        <v>434</v>
      </c>
    </row>
    <row r="7" spans="1:4" x14ac:dyDescent="0.2">
      <c r="C7" t="s">
        <v>227</v>
      </c>
    </row>
    <row r="8" spans="1:4" x14ac:dyDescent="0.2">
      <c r="C8" t="s">
        <v>228</v>
      </c>
    </row>
    <row r="9" spans="1:4" x14ac:dyDescent="0.2">
      <c r="C9" t="s">
        <v>229</v>
      </c>
    </row>
    <row r="10" spans="1:4" x14ac:dyDescent="0.2">
      <c r="C10" t="s">
        <v>230</v>
      </c>
    </row>
    <row r="13" spans="1:4" x14ac:dyDescent="0.2">
      <c r="C13" t="s">
        <v>231</v>
      </c>
    </row>
    <row r="15" spans="1:4" x14ac:dyDescent="0.2">
      <c r="C15" s="95" t="s">
        <v>232</v>
      </c>
    </row>
    <row r="16" spans="1:4" x14ac:dyDescent="0.2">
      <c r="C16" s="52" t="s">
        <v>379</v>
      </c>
      <c r="D16" t="s">
        <v>380</v>
      </c>
    </row>
    <row r="17" spans="3:4" x14ac:dyDescent="0.2">
      <c r="C17" s="52" t="s">
        <v>381</v>
      </c>
      <c r="D17" t="s">
        <v>382</v>
      </c>
    </row>
    <row r="18" spans="3:4" x14ac:dyDescent="0.2">
      <c r="C18" s="52" t="s">
        <v>383</v>
      </c>
      <c r="D18" t="s">
        <v>384</v>
      </c>
    </row>
    <row r="19" spans="3:4" x14ac:dyDescent="0.2">
      <c r="C19" s="52" t="s">
        <v>385</v>
      </c>
      <c r="D19" t="s">
        <v>386</v>
      </c>
    </row>
    <row r="21" spans="3:4" x14ac:dyDescent="0.2">
      <c r="C21" s="95" t="s">
        <v>233</v>
      </c>
    </row>
    <row r="22" spans="3:4" x14ac:dyDescent="0.2">
      <c r="C22" s="52" t="s">
        <v>387</v>
      </c>
      <c r="D22" t="s">
        <v>382</v>
      </c>
    </row>
    <row r="23" spans="3:4" x14ac:dyDescent="0.2">
      <c r="C23" s="52" t="s">
        <v>388</v>
      </c>
      <c r="D23" t="s">
        <v>389</v>
      </c>
    </row>
    <row r="24" spans="3:4" x14ac:dyDescent="0.2">
      <c r="C24" s="52" t="s">
        <v>390</v>
      </c>
      <c r="D24" t="s">
        <v>391</v>
      </c>
    </row>
    <row r="25" spans="3:4" x14ac:dyDescent="0.2">
      <c r="C25" s="52" t="s">
        <v>392</v>
      </c>
      <c r="D25" t="s">
        <v>393</v>
      </c>
    </row>
    <row r="26" spans="3:4" x14ac:dyDescent="0.2">
      <c r="C26" s="52" t="s">
        <v>394</v>
      </c>
      <c r="D26" t="s">
        <v>395</v>
      </c>
    </row>
    <row r="27" spans="3:4" x14ac:dyDescent="0.2">
      <c r="C27" s="52" t="s">
        <v>396</v>
      </c>
      <c r="D27" t="s">
        <v>397</v>
      </c>
    </row>
    <row r="28" spans="3:4" x14ac:dyDescent="0.2">
      <c r="C28" s="52" t="s">
        <v>398</v>
      </c>
      <c r="D28" t="s">
        <v>399</v>
      </c>
    </row>
    <row r="29" spans="3:4" x14ac:dyDescent="0.2">
      <c r="C29" s="96" t="s">
        <v>400</v>
      </c>
      <c r="D29" t="s">
        <v>401</v>
      </c>
    </row>
    <row r="31" spans="3:4" x14ac:dyDescent="0.2">
      <c r="C31" s="95" t="s">
        <v>234</v>
      </c>
    </row>
    <row r="32" spans="3:4" x14ac:dyDescent="0.2">
      <c r="C32" s="52" t="s">
        <v>402</v>
      </c>
      <c r="D32" t="s">
        <v>403</v>
      </c>
    </row>
    <row r="33" spans="3:4" x14ac:dyDescent="0.2">
      <c r="C33" s="52" t="s">
        <v>404</v>
      </c>
      <c r="D33" s="52" t="s">
        <v>427</v>
      </c>
    </row>
    <row r="34" spans="3:4" x14ac:dyDescent="0.2">
      <c r="C34" s="52" t="s">
        <v>405</v>
      </c>
      <c r="D34" t="s">
        <v>406</v>
      </c>
    </row>
    <row r="35" spans="3:4" x14ac:dyDescent="0.2">
      <c r="C35" s="52" t="s">
        <v>407</v>
      </c>
      <c r="D35" t="s">
        <v>408</v>
      </c>
    </row>
    <row r="36" spans="3:4" x14ac:dyDescent="0.2">
      <c r="C36" s="52" t="s">
        <v>409</v>
      </c>
      <c r="D36" s="52" t="s">
        <v>425</v>
      </c>
    </row>
    <row r="37" spans="3:4" x14ac:dyDescent="0.2">
      <c r="C37" s="52" t="s">
        <v>410</v>
      </c>
      <c r="D37" t="s">
        <v>411</v>
      </c>
    </row>
    <row r="38" spans="3:4" x14ac:dyDescent="0.2">
      <c r="C38" s="52" t="s">
        <v>412</v>
      </c>
      <c r="D38" s="52" t="s">
        <v>426</v>
      </c>
    </row>
    <row r="40" spans="3:4" x14ac:dyDescent="0.2">
      <c r="C40" s="95" t="s">
        <v>235</v>
      </c>
    </row>
    <row r="41" spans="3:4" x14ac:dyDescent="0.2">
      <c r="C41" s="52" t="s">
        <v>413</v>
      </c>
      <c r="D41" t="s">
        <v>414</v>
      </c>
    </row>
    <row r="42" spans="3:4" x14ac:dyDescent="0.2">
      <c r="C42" s="52" t="s">
        <v>415</v>
      </c>
      <c r="D42" t="s">
        <v>416</v>
      </c>
    </row>
    <row r="43" spans="3:4" x14ac:dyDescent="0.2">
      <c r="C43" s="52" t="s">
        <v>417</v>
      </c>
      <c r="D43" t="s">
        <v>418</v>
      </c>
    </row>
    <row r="44" spans="3:4" x14ac:dyDescent="0.2">
      <c r="C44" s="52" t="s">
        <v>419</v>
      </c>
      <c r="D44" t="s">
        <v>420</v>
      </c>
    </row>
    <row r="45" spans="3:4" x14ac:dyDescent="0.2">
      <c r="C45" s="52" t="s">
        <v>421</v>
      </c>
      <c r="D45" t="s">
        <v>422</v>
      </c>
    </row>
    <row r="46" spans="3:4" x14ac:dyDescent="0.2">
      <c r="C46" s="52" t="s">
        <v>423</v>
      </c>
      <c r="D46" s="52" t="s">
        <v>424</v>
      </c>
    </row>
    <row r="47" spans="3:4" x14ac:dyDescent="0.2">
      <c r="C47" s="52"/>
      <c r="D47" s="52"/>
    </row>
    <row r="49" spans="1:3" x14ac:dyDescent="0.2">
      <c r="C49" s="95" t="s">
        <v>236</v>
      </c>
    </row>
    <row r="50" spans="1:3" x14ac:dyDescent="0.2">
      <c r="C50" t="s">
        <v>237</v>
      </c>
    </row>
    <row r="51" spans="1:3" x14ac:dyDescent="0.2">
      <c r="C51" t="s">
        <v>238</v>
      </c>
    </row>
    <row r="52" spans="1:3" x14ac:dyDescent="0.2">
      <c r="A52">
        <v>3</v>
      </c>
      <c r="C52" t="s">
        <v>239</v>
      </c>
    </row>
    <row r="53" spans="1:3" x14ac:dyDescent="0.2">
      <c r="C53" t="s">
        <v>240</v>
      </c>
    </row>
    <row r="54" spans="1:3" x14ac:dyDescent="0.2">
      <c r="C54" t="s">
        <v>31</v>
      </c>
    </row>
    <row r="55" spans="1:3" x14ac:dyDescent="0.2">
      <c r="C55" t="s">
        <v>241</v>
      </c>
    </row>
    <row r="56" spans="1:3" x14ac:dyDescent="0.2">
      <c r="C56" t="s">
        <v>33</v>
      </c>
    </row>
    <row r="57" spans="1:3" x14ac:dyDescent="0.2">
      <c r="A57">
        <v>1</v>
      </c>
      <c r="C57" t="s">
        <v>242</v>
      </c>
    </row>
    <row r="58" spans="1:3" x14ac:dyDescent="0.2">
      <c r="C58" t="s">
        <v>243</v>
      </c>
    </row>
    <row r="59" spans="1:3" x14ac:dyDescent="0.2">
      <c r="C59" t="s">
        <v>244</v>
      </c>
    </row>
    <row r="60" spans="1:3" x14ac:dyDescent="0.2">
      <c r="C60" t="s">
        <v>245</v>
      </c>
    </row>
    <row r="61" spans="1:3" x14ac:dyDescent="0.2">
      <c r="C61" t="s">
        <v>246</v>
      </c>
    </row>
    <row r="62" spans="1:3" x14ac:dyDescent="0.2">
      <c r="C62" t="s">
        <v>247</v>
      </c>
    </row>
    <row r="63" spans="1:3" x14ac:dyDescent="0.2">
      <c r="A63">
        <v>1</v>
      </c>
      <c r="C63" t="s">
        <v>32</v>
      </c>
    </row>
    <row r="64" spans="1:3" x14ac:dyDescent="0.2">
      <c r="C64" t="s">
        <v>248</v>
      </c>
    </row>
    <row r="65" spans="1:3" x14ac:dyDescent="0.2">
      <c r="C65" s="97" t="s">
        <v>249</v>
      </c>
    </row>
    <row r="66" spans="1:3" x14ac:dyDescent="0.2">
      <c r="A66">
        <v>2</v>
      </c>
      <c r="C66" t="s">
        <v>250</v>
      </c>
    </row>
    <row r="67" spans="1:3" x14ac:dyDescent="0.2">
      <c r="C67" t="s">
        <v>251</v>
      </c>
    </row>
    <row r="69" spans="1:3" x14ac:dyDescent="0.2">
      <c r="C69" s="95" t="s">
        <v>252</v>
      </c>
    </row>
    <row r="70" spans="1:3" x14ac:dyDescent="0.2">
      <c r="C70" t="s">
        <v>253</v>
      </c>
    </row>
    <row r="71" spans="1:3" x14ac:dyDescent="0.2">
      <c r="C71" t="s">
        <v>254</v>
      </c>
    </row>
    <row r="72" spans="1:3" x14ac:dyDescent="0.2">
      <c r="C72" t="s">
        <v>255</v>
      </c>
    </row>
    <row r="73" spans="1:3" x14ac:dyDescent="0.2">
      <c r="C73" t="s">
        <v>256</v>
      </c>
    </row>
    <row r="74" spans="1:3" x14ac:dyDescent="0.2">
      <c r="C74" t="s">
        <v>257</v>
      </c>
    </row>
    <row r="75" spans="1:3" x14ac:dyDescent="0.2">
      <c r="C75" t="s">
        <v>258</v>
      </c>
    </row>
    <row r="76" spans="1:3" x14ac:dyDescent="0.2">
      <c r="C76" t="s">
        <v>259</v>
      </c>
    </row>
    <row r="77" spans="1:3" x14ac:dyDescent="0.2">
      <c r="C77" t="s">
        <v>260</v>
      </c>
    </row>
    <row r="78" spans="1:3" x14ac:dyDescent="0.2">
      <c r="C78" t="s">
        <v>261</v>
      </c>
    </row>
    <row r="79" spans="1:3" x14ac:dyDescent="0.2">
      <c r="C79" t="s">
        <v>262</v>
      </c>
    </row>
    <row r="80" spans="1:3" x14ac:dyDescent="0.2">
      <c r="C80" t="s">
        <v>263</v>
      </c>
    </row>
    <row r="81" spans="1:3" x14ac:dyDescent="0.2">
      <c r="C81" t="s">
        <v>264</v>
      </c>
    </row>
    <row r="82" spans="1:3" x14ac:dyDescent="0.2">
      <c r="C82" t="s">
        <v>265</v>
      </c>
    </row>
    <row r="83" spans="1:3" x14ac:dyDescent="0.2">
      <c r="A83">
        <v>1</v>
      </c>
      <c r="B83" s="52" t="s">
        <v>431</v>
      </c>
      <c r="C83" s="52" t="s">
        <v>428</v>
      </c>
    </row>
    <row r="84" spans="1:3" x14ac:dyDescent="0.2">
      <c r="A84">
        <v>1</v>
      </c>
      <c r="B84" s="52" t="s">
        <v>431</v>
      </c>
      <c r="C84" t="s">
        <v>266</v>
      </c>
    </row>
    <row r="85" spans="1:3" x14ac:dyDescent="0.2">
      <c r="A85">
        <v>2</v>
      </c>
      <c r="C85" t="s">
        <v>267</v>
      </c>
    </row>
    <row r="86" spans="1:3" x14ac:dyDescent="0.2">
      <c r="C86" t="s">
        <v>268</v>
      </c>
    </row>
    <row r="87" spans="1:3" x14ac:dyDescent="0.2">
      <c r="C87" t="s">
        <v>269</v>
      </c>
    </row>
    <row r="88" spans="1:3" x14ac:dyDescent="0.2">
      <c r="C88" t="s">
        <v>270</v>
      </c>
    </row>
    <row r="89" spans="1:3" x14ac:dyDescent="0.2">
      <c r="C89" t="s">
        <v>271</v>
      </c>
    </row>
    <row r="90" spans="1:3" x14ac:dyDescent="0.2">
      <c r="C90" t="s">
        <v>272</v>
      </c>
    </row>
    <row r="91" spans="1:3" x14ac:dyDescent="0.2">
      <c r="C91" t="s">
        <v>273</v>
      </c>
    </row>
    <row r="92" spans="1:3" x14ac:dyDescent="0.2">
      <c r="C92" t="s">
        <v>274</v>
      </c>
    </row>
    <row r="93" spans="1:3" x14ac:dyDescent="0.2">
      <c r="C93" t="s">
        <v>275</v>
      </c>
    </row>
    <row r="95" spans="1:3" x14ac:dyDescent="0.2">
      <c r="C95" s="95" t="s">
        <v>276</v>
      </c>
    </row>
    <row r="96" spans="1:3" x14ac:dyDescent="0.2">
      <c r="A96">
        <v>1</v>
      </c>
      <c r="C96" s="52" t="s">
        <v>435</v>
      </c>
    </row>
    <row r="97" spans="1:3" x14ac:dyDescent="0.2">
      <c r="A97">
        <v>1</v>
      </c>
      <c r="C97" t="s">
        <v>277</v>
      </c>
    </row>
    <row r="98" spans="1:3" x14ac:dyDescent="0.2">
      <c r="C98" t="s">
        <v>278</v>
      </c>
    </row>
    <row r="99" spans="1:3" x14ac:dyDescent="0.2">
      <c r="C99" t="s">
        <v>279</v>
      </c>
    </row>
    <row r="100" spans="1:3" x14ac:dyDescent="0.2">
      <c r="A100">
        <v>1</v>
      </c>
      <c r="C100" t="s">
        <v>280</v>
      </c>
    </row>
    <row r="101" spans="1:3" x14ac:dyDescent="0.2">
      <c r="A101">
        <v>1</v>
      </c>
      <c r="C101" t="s">
        <v>281</v>
      </c>
    </row>
    <row r="102" spans="1:3" x14ac:dyDescent="0.2">
      <c r="C102" t="s">
        <v>282</v>
      </c>
    </row>
    <row r="103" spans="1:3" x14ac:dyDescent="0.2">
      <c r="C103" t="s">
        <v>283</v>
      </c>
    </row>
    <row r="104" spans="1:3" x14ac:dyDescent="0.2">
      <c r="C104" t="s">
        <v>284</v>
      </c>
    </row>
    <row r="105" spans="1:3" x14ac:dyDescent="0.2">
      <c r="C105" t="s">
        <v>285</v>
      </c>
    </row>
    <row r="106" spans="1:3" x14ac:dyDescent="0.2">
      <c r="C106" t="s">
        <v>286</v>
      </c>
    </row>
    <row r="107" spans="1:3" x14ac:dyDescent="0.2">
      <c r="C107" t="s">
        <v>287</v>
      </c>
    </row>
    <row r="108" spans="1:3" x14ac:dyDescent="0.2">
      <c r="C108" t="s">
        <v>288</v>
      </c>
    </row>
    <row r="109" spans="1:3" x14ac:dyDescent="0.2">
      <c r="C109" t="s">
        <v>289</v>
      </c>
    </row>
    <row r="110" spans="1:3" x14ac:dyDescent="0.2">
      <c r="C110" t="s">
        <v>290</v>
      </c>
    </row>
    <row r="111" spans="1:3" x14ac:dyDescent="0.2">
      <c r="C111" t="s">
        <v>291</v>
      </c>
    </row>
    <row r="113" spans="1:3" x14ac:dyDescent="0.2">
      <c r="C113" s="95" t="s">
        <v>292</v>
      </c>
    </row>
    <row r="114" spans="1:3" x14ac:dyDescent="0.2">
      <c r="C114" t="s">
        <v>293</v>
      </c>
    </row>
    <row r="115" spans="1:3" x14ac:dyDescent="0.2">
      <c r="A115">
        <v>1</v>
      </c>
      <c r="B115" s="52" t="s">
        <v>431</v>
      </c>
      <c r="C115" s="52" t="s">
        <v>430</v>
      </c>
    </row>
    <row r="116" spans="1:3" x14ac:dyDescent="0.2">
      <c r="C116" t="s">
        <v>294</v>
      </c>
    </row>
    <row r="117" spans="1:3" x14ac:dyDescent="0.2">
      <c r="C117" t="s">
        <v>295</v>
      </c>
    </row>
    <row r="118" spans="1:3" x14ac:dyDescent="0.2">
      <c r="C118" t="s">
        <v>296</v>
      </c>
    </row>
    <row r="119" spans="1:3" x14ac:dyDescent="0.2">
      <c r="C119" t="s">
        <v>297</v>
      </c>
    </row>
    <row r="120" spans="1:3" x14ac:dyDescent="0.2">
      <c r="C120" t="s">
        <v>26</v>
      </c>
    </row>
    <row r="121" spans="1:3" x14ac:dyDescent="0.2">
      <c r="C121" t="s">
        <v>298</v>
      </c>
    </row>
    <row r="122" spans="1:3" x14ac:dyDescent="0.2">
      <c r="C122" t="s">
        <v>299</v>
      </c>
    </row>
    <row r="123" spans="1:3" x14ac:dyDescent="0.2">
      <c r="A123">
        <v>10</v>
      </c>
      <c r="B123" s="52" t="s">
        <v>432</v>
      </c>
      <c r="C123" t="s">
        <v>15</v>
      </c>
    </row>
    <row r="124" spans="1:3" x14ac:dyDescent="0.2">
      <c r="C124" t="s">
        <v>300</v>
      </c>
    </row>
    <row r="125" spans="1:3" x14ac:dyDescent="0.2">
      <c r="C125" t="s">
        <v>301</v>
      </c>
    </row>
    <row r="127" spans="1:3" x14ac:dyDescent="0.2">
      <c r="C127" s="95" t="s">
        <v>302</v>
      </c>
    </row>
    <row r="128" spans="1:3" x14ac:dyDescent="0.2">
      <c r="C128" t="s">
        <v>303</v>
      </c>
    </row>
    <row r="129" spans="1:3" x14ac:dyDescent="0.2">
      <c r="C129" t="s">
        <v>304</v>
      </c>
    </row>
    <row r="130" spans="1:3" x14ac:dyDescent="0.2">
      <c r="C130" t="s">
        <v>305</v>
      </c>
    </row>
    <row r="131" spans="1:3" x14ac:dyDescent="0.2">
      <c r="C131" t="s">
        <v>306</v>
      </c>
    </row>
    <row r="132" spans="1:3" x14ac:dyDescent="0.2">
      <c r="C132" t="s">
        <v>307</v>
      </c>
    </row>
    <row r="133" spans="1:3" x14ac:dyDescent="0.2">
      <c r="C133" t="s">
        <v>308</v>
      </c>
    </row>
    <row r="135" spans="1:3" x14ac:dyDescent="0.2">
      <c r="C135" s="95" t="s">
        <v>309</v>
      </c>
    </row>
    <row r="137" spans="1:3" x14ac:dyDescent="0.2">
      <c r="C137" s="95" t="s">
        <v>310</v>
      </c>
    </row>
    <row r="138" spans="1:3" x14ac:dyDescent="0.2">
      <c r="A138">
        <v>4</v>
      </c>
      <c r="B138" s="52" t="s">
        <v>431</v>
      </c>
      <c r="C138" t="s">
        <v>311</v>
      </c>
    </row>
    <row r="139" spans="1:3" x14ac:dyDescent="0.2">
      <c r="C139" t="s">
        <v>312</v>
      </c>
    </row>
    <row r="140" spans="1:3" x14ac:dyDescent="0.2">
      <c r="A140">
        <v>1</v>
      </c>
      <c r="B140" s="52" t="s">
        <v>431</v>
      </c>
      <c r="C140" t="s">
        <v>313</v>
      </c>
    </row>
    <row r="141" spans="1:3" x14ac:dyDescent="0.2">
      <c r="C141" t="s">
        <v>314</v>
      </c>
    </row>
    <row r="142" spans="1:3" x14ac:dyDescent="0.2">
      <c r="C142" t="s">
        <v>315</v>
      </c>
    </row>
    <row r="143" spans="1:3" x14ac:dyDescent="0.2">
      <c r="C143" t="s">
        <v>316</v>
      </c>
    </row>
    <row r="144" spans="1:3" x14ac:dyDescent="0.2">
      <c r="C144" s="52" t="s">
        <v>429</v>
      </c>
    </row>
    <row r="146" spans="1:3" x14ac:dyDescent="0.2">
      <c r="C146" s="95" t="s">
        <v>317</v>
      </c>
    </row>
    <row r="147" spans="1:3" x14ac:dyDescent="0.2">
      <c r="C147" t="s">
        <v>318</v>
      </c>
    </row>
    <row r="148" spans="1:3" x14ac:dyDescent="0.2">
      <c r="A148">
        <v>2</v>
      </c>
      <c r="B148" s="52" t="s">
        <v>431</v>
      </c>
      <c r="C148" t="s">
        <v>18</v>
      </c>
    </row>
    <row r="149" spans="1:3" x14ac:dyDescent="0.2">
      <c r="A149">
        <v>1</v>
      </c>
      <c r="C149" t="s">
        <v>319</v>
      </c>
    </row>
    <row r="150" spans="1:3" x14ac:dyDescent="0.2">
      <c r="C150" t="s">
        <v>320</v>
      </c>
    </row>
    <row r="151" spans="1:3" x14ac:dyDescent="0.2">
      <c r="A151">
        <v>1</v>
      </c>
      <c r="C151" t="s">
        <v>23</v>
      </c>
    </row>
    <row r="153" spans="1:3" x14ac:dyDescent="0.2">
      <c r="A153">
        <v>1</v>
      </c>
      <c r="C153" t="s">
        <v>321</v>
      </c>
    </row>
    <row r="154" spans="1:3" x14ac:dyDescent="0.2">
      <c r="C154" t="s">
        <v>322</v>
      </c>
    </row>
    <row r="155" spans="1:3" x14ac:dyDescent="0.2">
      <c r="A155">
        <v>3</v>
      </c>
      <c r="B155" s="52" t="s">
        <v>431</v>
      </c>
      <c r="C155" t="s">
        <v>323</v>
      </c>
    </row>
    <row r="156" spans="1:3" x14ac:dyDescent="0.2">
      <c r="C156" t="s">
        <v>324</v>
      </c>
    </row>
    <row r="157" spans="1:3" x14ac:dyDescent="0.2">
      <c r="C157" t="s">
        <v>325</v>
      </c>
    </row>
    <row r="158" spans="1:3" x14ac:dyDescent="0.2">
      <c r="A158">
        <v>2</v>
      </c>
      <c r="C158" t="s">
        <v>326</v>
      </c>
    </row>
    <row r="159" spans="1:3" x14ac:dyDescent="0.2">
      <c r="C159" t="s">
        <v>327</v>
      </c>
    </row>
    <row r="160" spans="1:3" x14ac:dyDescent="0.2">
      <c r="C160" t="s">
        <v>328</v>
      </c>
    </row>
    <row r="161" spans="1:3" x14ac:dyDescent="0.2">
      <c r="C161" t="s">
        <v>329</v>
      </c>
    </row>
    <row r="162" spans="1:3" x14ac:dyDescent="0.2">
      <c r="C162" s="52"/>
    </row>
    <row r="164" spans="1:3" x14ac:dyDescent="0.2">
      <c r="C164" s="95" t="s">
        <v>330</v>
      </c>
    </row>
    <row r="165" spans="1:3" x14ac:dyDescent="0.2">
      <c r="A165">
        <v>3</v>
      </c>
      <c r="C165" t="s">
        <v>331</v>
      </c>
    </row>
    <row r="166" spans="1:3" x14ac:dyDescent="0.2">
      <c r="C166" t="s">
        <v>332</v>
      </c>
    </row>
    <row r="167" spans="1:3" x14ac:dyDescent="0.2">
      <c r="A167">
        <v>2</v>
      </c>
      <c r="C167" t="s">
        <v>333</v>
      </c>
    </row>
    <row r="168" spans="1:3" x14ac:dyDescent="0.2">
      <c r="A168">
        <v>1</v>
      </c>
      <c r="C168" t="s">
        <v>334</v>
      </c>
    </row>
    <row r="170" spans="1:3" x14ac:dyDescent="0.2">
      <c r="C170" s="95" t="s">
        <v>335</v>
      </c>
    </row>
    <row r="172" spans="1:3" x14ac:dyDescent="0.2">
      <c r="C172" s="95" t="s">
        <v>336</v>
      </c>
    </row>
    <row r="173" spans="1:3" x14ac:dyDescent="0.2">
      <c r="C173" t="s">
        <v>337</v>
      </c>
    </row>
    <row r="174" spans="1:3" x14ac:dyDescent="0.2">
      <c r="C174" t="s">
        <v>338</v>
      </c>
    </row>
    <row r="175" spans="1:3" x14ac:dyDescent="0.2">
      <c r="C175" t="s">
        <v>339</v>
      </c>
    </row>
    <row r="176" spans="1:3" x14ac:dyDescent="0.2">
      <c r="C176" t="s">
        <v>340</v>
      </c>
    </row>
    <row r="177" spans="1:3" x14ac:dyDescent="0.2">
      <c r="C177" t="s">
        <v>341</v>
      </c>
    </row>
    <row r="179" spans="1:3" x14ac:dyDescent="0.2">
      <c r="C179" s="95" t="s">
        <v>310</v>
      </c>
    </row>
    <row r="180" spans="1:3" x14ac:dyDescent="0.2">
      <c r="C180" t="s">
        <v>342</v>
      </c>
    </row>
    <row r="181" spans="1:3" x14ac:dyDescent="0.2">
      <c r="C181" t="s">
        <v>343</v>
      </c>
    </row>
    <row r="182" spans="1:3" x14ac:dyDescent="0.2">
      <c r="A182">
        <v>2</v>
      </c>
      <c r="B182" t="s">
        <v>438</v>
      </c>
      <c r="C182" t="s">
        <v>344</v>
      </c>
    </row>
    <row r="183" spans="1:3" x14ac:dyDescent="0.2">
      <c r="C183" t="s">
        <v>345</v>
      </c>
    </row>
    <row r="184" spans="1:3" x14ac:dyDescent="0.2">
      <c r="C184" t="s">
        <v>346</v>
      </c>
    </row>
    <row r="185" spans="1:3" x14ac:dyDescent="0.2">
      <c r="C185" t="s">
        <v>347</v>
      </c>
    </row>
    <row r="186" spans="1:3" x14ac:dyDescent="0.2">
      <c r="C186" t="s">
        <v>315</v>
      </c>
    </row>
    <row r="188" spans="1:3" x14ac:dyDescent="0.2">
      <c r="C188" s="95" t="s">
        <v>348</v>
      </c>
    </row>
    <row r="189" spans="1:3" x14ac:dyDescent="0.2">
      <c r="A189">
        <v>8</v>
      </c>
      <c r="C189" s="52" t="s">
        <v>436</v>
      </c>
    </row>
    <row r="190" spans="1:3" x14ac:dyDescent="0.2">
      <c r="C190" t="s">
        <v>349</v>
      </c>
    </row>
    <row r="191" spans="1:3" x14ac:dyDescent="0.2">
      <c r="C191" t="s">
        <v>350</v>
      </c>
    </row>
    <row r="192" spans="1:3" x14ac:dyDescent="0.2">
      <c r="A192">
        <v>1.5</v>
      </c>
      <c r="B192" s="52" t="s">
        <v>437</v>
      </c>
      <c r="C192" s="52" t="s">
        <v>351</v>
      </c>
    </row>
    <row r="193" spans="3:3" x14ac:dyDescent="0.2">
      <c r="C193" t="s">
        <v>352</v>
      </c>
    </row>
    <row r="194" spans="3:3" x14ac:dyDescent="0.2">
      <c r="C194" t="s">
        <v>353</v>
      </c>
    </row>
    <row r="196" spans="3:3" x14ac:dyDescent="0.2">
      <c r="C196" s="95" t="s">
        <v>354</v>
      </c>
    </row>
    <row r="197" spans="3:3" x14ac:dyDescent="0.2">
      <c r="C197" t="s">
        <v>355</v>
      </c>
    </row>
    <row r="198" spans="3:3" x14ac:dyDescent="0.2">
      <c r="C198" t="s">
        <v>356</v>
      </c>
    </row>
    <row r="199" spans="3:3" x14ac:dyDescent="0.2">
      <c r="C199" t="s">
        <v>357</v>
      </c>
    </row>
    <row r="200" spans="3:3" x14ac:dyDescent="0.2">
      <c r="C200" t="s">
        <v>358</v>
      </c>
    </row>
    <row r="201" spans="3:3" x14ac:dyDescent="0.2">
      <c r="C201" t="s">
        <v>283</v>
      </c>
    </row>
    <row r="202" spans="3:3" x14ac:dyDescent="0.2">
      <c r="C202" t="s">
        <v>359</v>
      </c>
    </row>
    <row r="203" spans="3:3" x14ac:dyDescent="0.2">
      <c r="C203" t="s">
        <v>360</v>
      </c>
    </row>
    <row r="204" spans="3:3" x14ac:dyDescent="0.2">
      <c r="C204" t="s">
        <v>361</v>
      </c>
    </row>
    <row r="205" spans="3:3" x14ac:dyDescent="0.2">
      <c r="C205" t="s">
        <v>362</v>
      </c>
    </row>
    <row r="206" spans="3:3" x14ac:dyDescent="0.2">
      <c r="C206" t="s">
        <v>363</v>
      </c>
    </row>
    <row r="207" spans="3:3" x14ac:dyDescent="0.2">
      <c r="C207" t="s">
        <v>364</v>
      </c>
    </row>
    <row r="208" spans="3:3" x14ac:dyDescent="0.2">
      <c r="C208" t="s">
        <v>365</v>
      </c>
    </row>
    <row r="210" spans="3:3" x14ac:dyDescent="0.2">
      <c r="C210" s="95" t="s">
        <v>366</v>
      </c>
    </row>
    <row r="212" spans="3:3" x14ac:dyDescent="0.2">
      <c r="C212" t="s">
        <v>367</v>
      </c>
    </row>
    <row r="213" spans="3:3" x14ac:dyDescent="0.2">
      <c r="C213" t="s">
        <v>368</v>
      </c>
    </row>
    <row r="214" spans="3:3" x14ac:dyDescent="0.2">
      <c r="C214" t="s">
        <v>369</v>
      </c>
    </row>
    <row r="215" spans="3:3" x14ac:dyDescent="0.2">
      <c r="C215" t="s">
        <v>370</v>
      </c>
    </row>
    <row r="216" spans="3:3" x14ac:dyDescent="0.2">
      <c r="C216" t="s">
        <v>371</v>
      </c>
    </row>
    <row r="217" spans="3:3" x14ac:dyDescent="0.2">
      <c r="C217" t="s">
        <v>372</v>
      </c>
    </row>
    <row r="218" spans="3:3" x14ac:dyDescent="0.2">
      <c r="C218" t="s">
        <v>373</v>
      </c>
    </row>
    <row r="219" spans="3:3" x14ac:dyDescent="0.2">
      <c r="C219" t="s">
        <v>374</v>
      </c>
    </row>
    <row r="220" spans="3:3" x14ac:dyDescent="0.2">
      <c r="C220" t="s">
        <v>375</v>
      </c>
    </row>
    <row r="221" spans="3:3" x14ac:dyDescent="0.2">
      <c r="C221" t="s">
        <v>376</v>
      </c>
    </row>
    <row r="222" spans="3:3" x14ac:dyDescent="0.2">
      <c r="C222" t="s">
        <v>377</v>
      </c>
    </row>
    <row r="223" spans="3:3" x14ac:dyDescent="0.2">
      <c r="C223" t="s">
        <v>378</v>
      </c>
    </row>
  </sheetData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7" sqref="F7"/>
    </sheetView>
  </sheetViews>
  <sheetFormatPr defaultColWidth="11.42578125" defaultRowHeight="12.75" x14ac:dyDescent="0.2"/>
  <cols>
    <col min="1" max="1" width="12.7109375" customWidth="1"/>
    <col min="2" max="2" width="5.85546875" customWidth="1"/>
    <col min="3" max="3" width="5.85546875" style="34" customWidth="1"/>
    <col min="4" max="4" width="5.85546875" style="82" customWidth="1"/>
    <col min="6" max="6" width="23" customWidth="1"/>
  </cols>
  <sheetData>
    <row r="1" spans="1:8" x14ac:dyDescent="0.2">
      <c r="A1" s="52" t="s">
        <v>222</v>
      </c>
    </row>
    <row r="2" spans="1:8" x14ac:dyDescent="0.2">
      <c r="A2" s="52"/>
      <c r="F2" s="52" t="s">
        <v>444</v>
      </c>
    </row>
    <row r="3" spans="1:8" x14ac:dyDescent="0.2">
      <c r="A3" s="52" t="s">
        <v>224</v>
      </c>
      <c r="F3" t="s">
        <v>513</v>
      </c>
      <c r="G3" s="113" t="str">
        <f>CONCATENATE(G5,"°",MID(H5,1,2),",",MID(H5,4,1),"'N"," ",G6,"°",MID(H6,1,2),",",MID(H6,4,1),"'E")</f>
        <v>45°5.,8'N 13°37,1'E</v>
      </c>
      <c r="H3" s="113"/>
    </row>
    <row r="4" spans="1:8" x14ac:dyDescent="0.2">
      <c r="A4" s="83" t="s">
        <v>221</v>
      </c>
      <c r="B4" s="83" t="s">
        <v>218</v>
      </c>
      <c r="C4" s="84" t="s">
        <v>219</v>
      </c>
      <c r="D4" s="85" t="s">
        <v>220</v>
      </c>
      <c r="F4" s="83" t="s">
        <v>221</v>
      </c>
      <c r="G4" s="83" t="s">
        <v>218</v>
      </c>
      <c r="H4" s="84" t="s">
        <v>219</v>
      </c>
    </row>
    <row r="5" spans="1:8" x14ac:dyDescent="0.2">
      <c r="A5" s="86">
        <v>44.959104000000004</v>
      </c>
      <c r="B5" s="114">
        <f>INT(A5)</f>
        <v>44</v>
      </c>
      <c r="C5" s="115">
        <f>(A5-B5)*60</f>
        <v>57.546240000000211</v>
      </c>
      <c r="D5" s="116">
        <f>(((A5-B5)*60)-INT(C5))*60</f>
        <v>32.774400000012633</v>
      </c>
      <c r="F5" s="8" t="str">
        <f>MID(F3,1,9)</f>
        <v>45.093126</v>
      </c>
      <c r="G5" s="87">
        <f>INT(F5)</f>
        <v>45</v>
      </c>
      <c r="H5" s="111">
        <f>(F5-G5)*60</f>
        <v>5.5875599999998826</v>
      </c>
    </row>
    <row r="6" spans="1:8" x14ac:dyDescent="0.2">
      <c r="A6" s="86">
        <v>14.408063</v>
      </c>
      <c r="B6" s="117">
        <f>INT(A6)</f>
        <v>14</v>
      </c>
      <c r="C6" s="115">
        <f>(A6-B6)*60</f>
        <v>24.483780000000017</v>
      </c>
      <c r="D6" s="116">
        <f>(((A6-B6)*60)-INT(C6))*60</f>
        <v>29.026800000001032</v>
      </c>
      <c r="F6" s="8" t="str">
        <f>MID(F3,11,9)</f>
        <v>13.618936</v>
      </c>
      <c r="G6" s="88">
        <f>INT(F6)</f>
        <v>13</v>
      </c>
      <c r="H6" s="111">
        <f>(F6-G6)*60</f>
        <v>37.136159999999983</v>
      </c>
    </row>
    <row r="14" spans="1:8" x14ac:dyDescent="0.2">
      <c r="H14" s="112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activeCell="C10" sqref="C10"/>
    </sheetView>
  </sheetViews>
  <sheetFormatPr defaultColWidth="9.140625" defaultRowHeight="12.75" x14ac:dyDescent="0.2"/>
  <cols>
    <col min="1" max="1" width="21.140625" customWidth="1"/>
    <col min="2" max="2" width="13.85546875" bestFit="1" customWidth="1"/>
    <col min="3" max="9" width="10.28515625" bestFit="1" customWidth="1"/>
    <col min="10" max="11" width="10.28515625" customWidth="1"/>
    <col min="12" max="12" width="10.28515625" bestFit="1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0.7109375" bestFit="1" customWidth="1"/>
  </cols>
  <sheetData>
    <row r="1" spans="1:14" s="103" customFormat="1" ht="20.25" x14ac:dyDescent="0.3">
      <c r="A1" s="103" t="str">
        <f>CONCATENATE(Toern!A1," ","Fixkosten")</f>
        <v>Törn 2015-07 Fixkosten</v>
      </c>
    </row>
    <row r="3" spans="1:14" x14ac:dyDescent="0.2">
      <c r="A3" s="5" t="s">
        <v>0</v>
      </c>
      <c r="B3" s="53" t="s">
        <v>187</v>
      </c>
      <c r="C3" s="63" t="str">
        <f>IF(Toern!$E$8="x",Toern!A8,"n.n")</f>
        <v>Reinhard</v>
      </c>
      <c r="D3" s="63" t="str">
        <f>IF(Toern!$E$9="x",Toern!A9,"n.n")</f>
        <v>n.n</v>
      </c>
      <c r="E3" s="63" t="str">
        <f>IF(Toern!$E$10="x",Toern!A10,"n.n")</f>
        <v>n.n</v>
      </c>
      <c r="F3" s="63" t="str">
        <f>IF(Toern!$E$11="x",Toern!A11,"n.n")</f>
        <v>n.n</v>
      </c>
      <c r="G3" s="63" t="str">
        <f>IF(Toern!$E$12="x",Toern!A12,"n.n")</f>
        <v>n.n</v>
      </c>
      <c r="H3" s="63" t="str">
        <f>IF(Toern!$E$13="x",Toern!A13,"n.n")</f>
        <v>n.n</v>
      </c>
      <c r="I3" s="63" t="str">
        <f>IF(Toern!$E$14="x",Toern!A14,"n.n")</f>
        <v>n.n</v>
      </c>
      <c r="J3" s="63" t="str">
        <f>IF(Toern!$E$15="x",Toern!A15,"n.n")</f>
        <v>n.n</v>
      </c>
      <c r="K3" s="63" t="str">
        <f>IF(Toern!$E$16="x",Toern!A16,"n.n")</f>
        <v>n.n</v>
      </c>
      <c r="L3" s="63" t="str">
        <f>IF(Toern!$E$17="x",Toern!A17,"n.n")</f>
        <v>n.n</v>
      </c>
      <c r="M3" s="70" t="s">
        <v>192</v>
      </c>
      <c r="N3" s="8">
        <f>COUNTA(Toern!E8:E17)</f>
        <v>1</v>
      </c>
    </row>
    <row r="4" spans="1:14" x14ac:dyDescent="0.2">
      <c r="A4" s="8" t="s">
        <v>449</v>
      </c>
      <c r="B4" s="54"/>
      <c r="C4" s="9">
        <v>837</v>
      </c>
      <c r="D4" s="9">
        <f>IF(Toern!$E$9="x",$B4/$N$3,0)</f>
        <v>0</v>
      </c>
      <c r="E4" s="9">
        <f>IF(Toern!$E$10="x",$B4/$N$3,0)</f>
        <v>0</v>
      </c>
      <c r="F4" s="9">
        <f>IF(Toern!$E$11="x",$B4/$N$3,0)</f>
        <v>0</v>
      </c>
      <c r="G4" s="9">
        <f>IF(Toern!$E$12="x",$B4/$N$3,0)</f>
        <v>0</v>
      </c>
      <c r="H4" s="9">
        <f>IF(Toern!$E$13="x",$B4/$N$3,0)</f>
        <v>0</v>
      </c>
      <c r="I4" s="9">
        <f>IF(Toern!$E$14="x",$B4/$N$3,0)</f>
        <v>0</v>
      </c>
      <c r="J4" s="9">
        <f>IF(Toern!$E$15="x",$B4/$N$3,0)</f>
        <v>0</v>
      </c>
      <c r="K4" s="9">
        <f>IF(Toern!$E$16="x",$B4/$N$3,0)</f>
        <v>0</v>
      </c>
      <c r="L4" s="9">
        <f>IF(Toern!$E$17="x",$B4/$N$3,0)</f>
        <v>0</v>
      </c>
      <c r="M4" s="58"/>
      <c r="N4" s="8"/>
    </row>
    <row r="5" spans="1:14" x14ac:dyDescent="0.2">
      <c r="A5" s="8" t="s">
        <v>188</v>
      </c>
      <c r="B5" s="54"/>
      <c r="C5" s="9">
        <f>IF(Toern!$E$8="x",$B5/$N$3,0)</f>
        <v>0</v>
      </c>
      <c r="D5" s="9">
        <f>IF(Toern!$E$9="x",$B5/$N$3,0)</f>
        <v>0</v>
      </c>
      <c r="E5" s="9">
        <f>IF(Toern!$E$10="x",$B5/$N$3,0)</f>
        <v>0</v>
      </c>
      <c r="F5" s="9">
        <f>IF(Toern!$E$11="x",$B5/$N$3,0)</f>
        <v>0</v>
      </c>
      <c r="G5" s="9">
        <f>IF(Toern!$E$12="x",$B5/$N$3,0)</f>
        <v>0</v>
      </c>
      <c r="H5" s="9">
        <f>IF(Toern!$E$13="x",$B5/$N$3,0)</f>
        <v>0</v>
      </c>
      <c r="I5" s="9">
        <f>IF(Toern!$E$14="x",$B5/$N$3,0)</f>
        <v>0</v>
      </c>
      <c r="J5" s="9">
        <f>IF(Toern!$E$15="x",$B5/$N$3,0)</f>
        <v>0</v>
      </c>
      <c r="K5" s="9">
        <f>IF(Toern!$E$16="x",$B5/$N$3,0)</f>
        <v>0</v>
      </c>
      <c r="L5" s="9">
        <f>IF(Toern!$E$17="x",$B5/$N$3,0)</f>
        <v>0</v>
      </c>
      <c r="M5" s="67"/>
      <c r="N5" s="8"/>
    </row>
    <row r="6" spans="1:14" x14ac:dyDescent="0.2">
      <c r="A6" s="8" t="s">
        <v>160</v>
      </c>
      <c r="B6" s="54"/>
      <c r="C6" s="9">
        <v>938</v>
      </c>
      <c r="D6" s="9"/>
      <c r="E6" s="9"/>
      <c r="F6" s="9"/>
      <c r="G6" s="9"/>
      <c r="H6" s="9"/>
      <c r="I6" s="8"/>
      <c r="J6" s="8"/>
      <c r="K6" s="8"/>
      <c r="L6" s="8"/>
      <c r="M6" s="67"/>
      <c r="N6" s="8"/>
    </row>
    <row r="7" spans="1:14" x14ac:dyDescent="0.2">
      <c r="A7" s="10"/>
      <c r="B7" s="54"/>
      <c r="C7" s="9"/>
      <c r="D7" s="9"/>
      <c r="E7" s="9"/>
      <c r="F7" s="9"/>
      <c r="G7" s="9"/>
      <c r="H7" s="9"/>
      <c r="I7" s="8"/>
      <c r="J7" s="8"/>
      <c r="K7" s="8"/>
      <c r="L7" s="8"/>
      <c r="M7" s="67"/>
      <c r="N7" s="8"/>
    </row>
    <row r="8" spans="1:14" x14ac:dyDescent="0.2">
      <c r="A8" s="62"/>
      <c r="B8" s="54"/>
      <c r="C8" s="9"/>
      <c r="D8" s="9"/>
      <c r="E8" s="9"/>
      <c r="F8" s="9"/>
      <c r="G8" s="9"/>
      <c r="H8" s="9"/>
      <c r="I8" s="9"/>
      <c r="J8" s="9"/>
      <c r="K8" s="9"/>
      <c r="L8" s="9"/>
      <c r="M8" s="67"/>
      <c r="N8" s="8"/>
    </row>
    <row r="9" spans="1:14" x14ac:dyDescent="0.2">
      <c r="A9" s="10"/>
      <c r="B9" s="54"/>
      <c r="C9" s="9"/>
      <c r="D9" s="9"/>
      <c r="E9" s="9"/>
      <c r="F9" s="9"/>
      <c r="G9" s="9"/>
      <c r="H9" s="9"/>
      <c r="I9" s="8"/>
      <c r="J9" s="8"/>
      <c r="K9" s="8"/>
      <c r="L9" s="8"/>
      <c r="M9" s="67"/>
      <c r="N9" s="8"/>
    </row>
    <row r="10" spans="1:14" x14ac:dyDescent="0.2">
      <c r="A10" s="10"/>
      <c r="B10" s="54"/>
      <c r="C10" s="9"/>
      <c r="D10" s="9"/>
      <c r="E10" s="9"/>
      <c r="F10" s="9"/>
      <c r="G10" s="9"/>
      <c r="H10" s="9"/>
      <c r="I10" s="8"/>
      <c r="J10" s="8"/>
      <c r="K10" s="8"/>
      <c r="L10" s="8"/>
      <c r="M10" s="67"/>
      <c r="N10" s="8"/>
    </row>
    <row r="11" spans="1:14" x14ac:dyDescent="0.2">
      <c r="A11" s="10"/>
      <c r="B11" s="54"/>
      <c r="C11" s="9"/>
      <c r="D11" s="9"/>
      <c r="E11" s="9"/>
      <c r="F11" s="9"/>
      <c r="G11" s="9"/>
      <c r="H11" s="9"/>
      <c r="I11" s="8"/>
      <c r="J11" s="8"/>
      <c r="K11" s="8"/>
      <c r="L11" s="8"/>
      <c r="M11" s="67"/>
      <c r="N11" s="8"/>
    </row>
    <row r="12" spans="1:14" x14ac:dyDescent="0.2">
      <c r="A12" s="62"/>
      <c r="B12" s="54"/>
      <c r="C12" s="9"/>
      <c r="D12" s="57"/>
      <c r="E12" s="57"/>
      <c r="F12" s="57"/>
      <c r="G12" s="57"/>
      <c r="H12" s="57"/>
      <c r="I12" s="8"/>
      <c r="J12" s="8"/>
      <c r="K12" s="8"/>
      <c r="L12" s="8"/>
      <c r="M12" s="67"/>
      <c r="N12" s="8"/>
    </row>
    <row r="13" spans="1:14" x14ac:dyDescent="0.2">
      <c r="A13" s="8"/>
      <c r="B13" s="54"/>
      <c r="C13" s="9"/>
      <c r="D13" s="9"/>
      <c r="E13" s="9"/>
      <c r="F13" s="9"/>
      <c r="G13" s="9"/>
      <c r="H13" s="9"/>
      <c r="I13" s="9"/>
      <c r="J13" s="9"/>
      <c r="K13" s="9"/>
      <c r="L13" s="9"/>
      <c r="M13" s="58"/>
      <c r="N13" s="8"/>
    </row>
    <row r="14" spans="1:14" x14ac:dyDescent="0.2">
      <c r="A14" s="8" t="s">
        <v>159</v>
      </c>
      <c r="B14" s="54"/>
      <c r="C14" s="9"/>
      <c r="D14" s="9"/>
      <c r="E14" s="9"/>
      <c r="F14" s="9"/>
      <c r="G14" s="9"/>
      <c r="H14" s="9"/>
      <c r="I14" s="9"/>
      <c r="J14" s="9"/>
      <c r="K14" s="9"/>
      <c r="L14" s="9"/>
      <c r="M14" s="58">
        <f>SUM(C14:L14)</f>
        <v>0</v>
      </c>
      <c r="N14" s="8"/>
    </row>
    <row r="15" spans="1:14" x14ac:dyDescent="0.2">
      <c r="A15" s="8" t="s">
        <v>162</v>
      </c>
      <c r="B15" s="54"/>
      <c r="C15" s="9"/>
      <c r="D15" s="9"/>
      <c r="E15" s="9"/>
      <c r="F15" s="9"/>
      <c r="G15" s="9"/>
      <c r="H15" s="9"/>
      <c r="I15" s="9"/>
      <c r="J15" s="9"/>
      <c r="K15" s="9"/>
      <c r="L15" s="9"/>
      <c r="M15" s="58">
        <f>SUM(C15:L15)</f>
        <v>0</v>
      </c>
      <c r="N15" s="8"/>
    </row>
    <row r="16" spans="1:14" x14ac:dyDescent="0.2">
      <c r="A16" s="8" t="s">
        <v>160</v>
      </c>
      <c r="B16" s="54"/>
      <c r="C16" s="9"/>
      <c r="D16" s="9"/>
      <c r="E16" s="9"/>
      <c r="F16" s="9"/>
      <c r="G16" s="9"/>
      <c r="H16" s="9"/>
      <c r="I16" s="9"/>
      <c r="J16" s="9"/>
      <c r="K16" s="9"/>
      <c r="L16" s="9"/>
      <c r="M16" s="58">
        <f>SUM(C16:L16)</f>
        <v>0</v>
      </c>
      <c r="N16" s="8"/>
    </row>
    <row r="17" spans="1:17" x14ac:dyDescent="0.2">
      <c r="A17" s="46" t="s">
        <v>188</v>
      </c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>
        <f>SUM(C17:L17)</f>
        <v>0</v>
      </c>
      <c r="N17" s="46"/>
    </row>
    <row r="18" spans="1:17" s="1" customFormat="1" x14ac:dyDescent="0.2">
      <c r="A18" s="8"/>
      <c r="B18" s="54">
        <f t="shared" ref="B18:L18" si="0">SUM(B4:B17)</f>
        <v>0</v>
      </c>
      <c r="C18" s="7">
        <f t="shared" si="0"/>
        <v>1775</v>
      </c>
      <c r="D18" s="7">
        <f t="shared" si="0"/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>SUM(J4:J17)</f>
        <v>0</v>
      </c>
      <c r="K18" s="7">
        <f>SUM(K4:K17)</f>
        <v>0</v>
      </c>
      <c r="L18" s="7">
        <f t="shared" si="0"/>
        <v>0</v>
      </c>
      <c r="M18" s="58">
        <f>SUM(M14:M17)</f>
        <v>0</v>
      </c>
      <c r="N18" s="69">
        <f>M18+B18</f>
        <v>0</v>
      </c>
      <c r="O18" s="71"/>
      <c r="P18" s="31"/>
      <c r="Q18" s="59"/>
    </row>
    <row r="19" spans="1:17" s="1" customFormat="1" x14ac:dyDescent="0.2">
      <c r="A19" s="70" t="s">
        <v>191</v>
      </c>
      <c r="B19" s="57"/>
      <c r="C19" s="57">
        <f>IF(Toern!$E$8="x",$N18/$N$3,0)</f>
        <v>0</v>
      </c>
      <c r="D19" s="57">
        <f>IF(Toern!$E$9="x",$N18/$N$3,0)</f>
        <v>0</v>
      </c>
      <c r="E19" s="57">
        <f>IF(Toern!$E$10="x",$N18/$N$3,0)</f>
        <v>0</v>
      </c>
      <c r="F19" s="57">
        <f>IF(Toern!$E$11="x",$N18/$N$3,0)</f>
        <v>0</v>
      </c>
      <c r="G19" s="57">
        <f>IF(Toern!$E$12="x",$N18/$N$3,0)</f>
        <v>0</v>
      </c>
      <c r="H19" s="57">
        <f>IF(Toern!$E$13="x",$N18/$N$3,0)</f>
        <v>0</v>
      </c>
      <c r="I19" s="57">
        <f>IF(Toern!$E$14="x",$N18/$N$3,0)</f>
        <v>0</v>
      </c>
      <c r="J19" s="57">
        <f>IF(Toern!$E$15="x",$N18/$N$3,0)</f>
        <v>0</v>
      </c>
      <c r="K19" s="57">
        <f>IF(Toern!$E$16="x",$N18/$N$3,0)</f>
        <v>0</v>
      </c>
      <c r="L19" s="57">
        <f>IF(Toern!$E$17="x",$N18/$N$3,0)</f>
        <v>0</v>
      </c>
      <c r="M19" s="57"/>
      <c r="N19" s="57"/>
      <c r="O19" s="60"/>
      <c r="P19" s="31"/>
      <c r="Q19" s="59"/>
    </row>
    <row r="20" spans="1:17" s="1" customFormat="1" x14ac:dyDescent="0.2">
      <c r="A20" s="8"/>
      <c r="B20" s="57"/>
      <c r="C20" s="57">
        <f>SUM(C18:C19)</f>
        <v>1775</v>
      </c>
      <c r="D20" s="57">
        <f>SUM(D18:D19)</f>
        <v>0</v>
      </c>
      <c r="E20" s="57">
        <f t="shared" ref="E20:L20" si="1">SUM(E18:E19)</f>
        <v>0</v>
      </c>
      <c r="F20" s="57">
        <f t="shared" si="1"/>
        <v>0</v>
      </c>
      <c r="G20" s="57">
        <f t="shared" si="1"/>
        <v>0</v>
      </c>
      <c r="H20" s="57">
        <f t="shared" si="1"/>
        <v>0</v>
      </c>
      <c r="I20" s="57">
        <f t="shared" si="1"/>
        <v>0</v>
      </c>
      <c r="J20" s="57">
        <f t="shared" si="1"/>
        <v>0</v>
      </c>
      <c r="K20" s="57">
        <f t="shared" si="1"/>
        <v>0</v>
      </c>
      <c r="L20" s="57">
        <f t="shared" si="1"/>
        <v>0</v>
      </c>
      <c r="M20" s="57"/>
      <c r="N20" s="57"/>
      <c r="O20" s="60"/>
      <c r="P20" s="31"/>
      <c r="Q20" s="59"/>
    </row>
  </sheetData>
  <pageMargins left="0.7" right="0.7" top="0.75" bottom="0.75" header="0.3" footer="0.3"/>
  <pageSetup paperSize="9" scale="83" orientation="landscape" horizontalDpi="4294967293" verticalDpi="12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t="s">
        <v>445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E41"/>
  <sheetViews>
    <sheetView topLeftCell="A10" workbookViewId="0">
      <selection activeCell="B31" sqref="B31"/>
    </sheetView>
  </sheetViews>
  <sheetFormatPr defaultColWidth="11.42578125" defaultRowHeight="12.75" x14ac:dyDescent="0.2"/>
  <cols>
    <col min="1" max="1" width="21.85546875" customWidth="1"/>
    <col min="2" max="2" width="11.7109375" customWidth="1"/>
    <col min="3" max="3" width="10.28515625" bestFit="1" customWidth="1"/>
    <col min="4" max="4" width="9.5703125" customWidth="1"/>
    <col min="5" max="6" width="9.140625" customWidth="1"/>
    <col min="7" max="7" width="9.7109375" bestFit="1" customWidth="1"/>
    <col min="8" max="11" width="9.140625" customWidth="1"/>
    <col min="12" max="13" width="6.140625" bestFit="1" customWidth="1"/>
    <col min="14" max="14" width="13.28515625" bestFit="1" customWidth="1"/>
  </cols>
  <sheetData>
    <row r="1" spans="1:83" s="103" customFormat="1" ht="20.25" x14ac:dyDescent="0.3">
      <c r="A1" s="103" t="str">
        <f>CONCATENATE(Toern!A1," ","Bordkassa")</f>
        <v>Törn 2015-07 Bordkassa</v>
      </c>
    </row>
    <row r="2" spans="1:83" s="27" customFormat="1" ht="15" customHeight="1" x14ac:dyDescent="0.25"/>
    <row r="3" spans="1:83" s="20" customFormat="1" x14ac:dyDescent="0.2">
      <c r="A3" s="19" t="s">
        <v>0</v>
      </c>
      <c r="B3" s="24" t="s">
        <v>2</v>
      </c>
      <c r="C3" s="19"/>
      <c r="D3" s="68" t="str">
        <f>IF(Toern!F8="x",Toern!A8,"n.n")</f>
        <v>Reinhard</v>
      </c>
      <c r="E3" s="24" t="str">
        <f>IF(Toern!F9="x",Toern!A9,"n.n")</f>
        <v>n.n</v>
      </c>
      <c r="F3" s="24" t="str">
        <f>IF(Toern!F10="x",Toern!A10,"n.n")</f>
        <v>n.n</v>
      </c>
      <c r="G3" s="24" t="str">
        <f>IF(Toern!F11="x",Toern!A11,"n.n")</f>
        <v>Karl-Heinz</v>
      </c>
      <c r="H3" s="24" t="str">
        <f>IF(Toern!F12="x",Toern!A12,"n.n")</f>
        <v>n.n</v>
      </c>
      <c r="I3" s="24" t="str">
        <f>IF(Toern!F13="x",Toern!A13,"n.n")</f>
        <v>n.n</v>
      </c>
      <c r="J3" s="24" t="str">
        <f>IF(Toern!F14="x",Toern!A14,"n.n")</f>
        <v>n.n</v>
      </c>
      <c r="K3" s="24" t="str">
        <f>IF(Toern!F15="x",Toern!A15,"n.n")</f>
        <v>n.n</v>
      </c>
      <c r="L3" s="24" t="str">
        <f>IF(Toern!F16="x",Toern!A16,"n.n")</f>
        <v>n.n</v>
      </c>
      <c r="M3" s="24" t="str">
        <f>IF(Toern!F17="x",Toern!A17,"n.n")</f>
        <v>n.n</v>
      </c>
      <c r="N3" s="24"/>
      <c r="O3" s="68">
        <f>COUNTA(Toern!F8:F17)</f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18" customFormat="1" x14ac:dyDescent="0.2">
      <c r="A4" s="23"/>
      <c r="B4" s="81">
        <v>0.1424</v>
      </c>
      <c r="C4" s="13" t="s">
        <v>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">
      <c r="A5" s="62" t="s">
        <v>208</v>
      </c>
      <c r="B5" s="55"/>
      <c r="C5" s="54"/>
      <c r="D5" s="57">
        <v>51</v>
      </c>
      <c r="E5" s="9"/>
      <c r="F5" s="9"/>
      <c r="G5" s="9"/>
      <c r="H5" s="9"/>
      <c r="I5" s="9"/>
      <c r="J5" s="9"/>
      <c r="K5" s="9"/>
      <c r="L5" s="9"/>
      <c r="M5" s="14"/>
      <c r="N5" s="6"/>
      <c r="O5" s="2"/>
      <c r="P5" s="17"/>
    </row>
    <row r="6" spans="1:83" x14ac:dyDescent="0.2">
      <c r="A6" s="10" t="s">
        <v>209</v>
      </c>
      <c r="B6" s="55"/>
      <c r="C6" s="54"/>
      <c r="D6" s="57">
        <v>130</v>
      </c>
      <c r="E6" s="9"/>
      <c r="F6" s="9"/>
      <c r="G6" s="9"/>
      <c r="H6" s="9"/>
      <c r="I6" s="9"/>
      <c r="J6" s="9"/>
      <c r="K6" s="9"/>
      <c r="L6" s="9"/>
      <c r="M6" s="14"/>
      <c r="N6" s="6"/>
      <c r="O6" s="2"/>
      <c r="P6" s="17"/>
    </row>
    <row r="7" spans="1:83" x14ac:dyDescent="0.2">
      <c r="A7" s="10" t="s">
        <v>521</v>
      </c>
      <c r="B7" s="55"/>
      <c r="C7" s="54"/>
      <c r="D7" s="57">
        <v>40</v>
      </c>
      <c r="E7" s="9"/>
      <c r="F7" s="9"/>
      <c r="G7" s="9"/>
      <c r="H7" s="9"/>
      <c r="I7" s="9"/>
      <c r="J7" s="9"/>
      <c r="K7" s="9"/>
      <c r="L7" s="9"/>
      <c r="M7" s="14"/>
      <c r="N7" s="6"/>
      <c r="O7" s="2"/>
      <c r="P7" s="17"/>
    </row>
    <row r="8" spans="1:83" x14ac:dyDescent="0.2">
      <c r="A8" s="62" t="s">
        <v>519</v>
      </c>
      <c r="B8" s="55">
        <v>340</v>
      </c>
      <c r="C8" s="54">
        <f>B8*$B$4</f>
        <v>48.415999999999997</v>
      </c>
      <c r="D8" s="57"/>
      <c r="E8" s="9"/>
      <c r="F8" s="9"/>
      <c r="G8" s="9"/>
      <c r="H8" s="9"/>
      <c r="I8" s="9"/>
      <c r="J8" s="9"/>
      <c r="K8" s="9"/>
      <c r="L8" s="9"/>
      <c r="M8" s="14"/>
      <c r="N8" s="6"/>
      <c r="O8" s="2"/>
      <c r="P8" s="17"/>
    </row>
    <row r="9" spans="1:83" x14ac:dyDescent="0.2">
      <c r="A9" s="62" t="s">
        <v>520</v>
      </c>
      <c r="B9" s="55">
        <v>150</v>
      </c>
      <c r="C9" s="54">
        <f t="shared" ref="C9:C33" si="0">B9*$B$4</f>
        <v>21.36</v>
      </c>
      <c r="D9" s="57"/>
      <c r="E9" s="9"/>
      <c r="F9" s="9"/>
      <c r="G9" s="9"/>
      <c r="H9" s="9"/>
      <c r="I9" s="9"/>
      <c r="J9" s="9"/>
      <c r="K9" s="9"/>
      <c r="L9" s="9"/>
      <c r="M9" s="14"/>
      <c r="N9" s="6"/>
      <c r="O9" s="2"/>
      <c r="P9" s="17"/>
    </row>
    <row r="10" spans="1:83" x14ac:dyDescent="0.2">
      <c r="A10" s="62" t="s">
        <v>520</v>
      </c>
      <c r="B10" s="55"/>
      <c r="C10" s="54">
        <v>7</v>
      </c>
      <c r="D10" s="57"/>
      <c r="E10" s="9"/>
      <c r="F10" s="9"/>
      <c r="G10" s="9"/>
      <c r="H10" s="9"/>
      <c r="I10" s="9"/>
      <c r="J10" s="9"/>
      <c r="K10" s="9"/>
      <c r="L10" s="9"/>
      <c r="M10" s="14"/>
      <c r="N10" s="6"/>
      <c r="O10" s="2"/>
      <c r="P10" s="17"/>
    </row>
    <row r="11" spans="1:83" x14ac:dyDescent="0.2">
      <c r="A11" s="62" t="s">
        <v>522</v>
      </c>
      <c r="B11" s="55">
        <v>296</v>
      </c>
      <c r="C11" s="54">
        <f t="shared" si="0"/>
        <v>42.150399999999998</v>
      </c>
      <c r="D11" s="57"/>
      <c r="E11" s="9"/>
      <c r="F11" s="9"/>
      <c r="G11" s="9"/>
      <c r="H11" s="9"/>
      <c r="I11" s="9"/>
      <c r="J11" s="9"/>
      <c r="K11" s="9"/>
      <c r="L11" s="9"/>
      <c r="M11" s="14"/>
      <c r="N11" s="6"/>
      <c r="O11" s="2"/>
      <c r="P11" s="17"/>
    </row>
    <row r="12" spans="1:83" x14ac:dyDescent="0.2">
      <c r="A12" s="62" t="s">
        <v>460</v>
      </c>
      <c r="B12" s="55">
        <v>60</v>
      </c>
      <c r="C12" s="54">
        <f t="shared" si="0"/>
        <v>8.5440000000000005</v>
      </c>
      <c r="D12" s="57"/>
      <c r="E12" s="9"/>
      <c r="F12" s="9"/>
      <c r="G12" s="9"/>
      <c r="H12" s="9"/>
      <c r="I12" s="9"/>
      <c r="J12" s="9"/>
      <c r="K12" s="9"/>
      <c r="L12" s="9"/>
      <c r="M12" s="14"/>
      <c r="N12" s="6"/>
      <c r="O12" s="2"/>
      <c r="P12" s="17"/>
    </row>
    <row r="13" spans="1:83" x14ac:dyDescent="0.2">
      <c r="A13" s="62" t="s">
        <v>533</v>
      </c>
      <c r="B13" s="55">
        <v>220</v>
      </c>
      <c r="C13" s="54">
        <f t="shared" si="0"/>
        <v>31.327999999999999</v>
      </c>
      <c r="D13" s="57"/>
      <c r="E13" s="9"/>
      <c r="F13" s="9"/>
      <c r="G13" s="9"/>
      <c r="H13" s="9"/>
      <c r="I13" s="9"/>
      <c r="J13" s="9"/>
      <c r="K13" s="9"/>
      <c r="L13" s="9"/>
      <c r="M13" s="14"/>
      <c r="N13" s="6"/>
      <c r="O13" s="2"/>
      <c r="P13" s="17"/>
    </row>
    <row r="14" spans="1:83" x14ac:dyDescent="0.2">
      <c r="A14" s="62" t="s">
        <v>460</v>
      </c>
      <c r="B14" s="55">
        <v>100</v>
      </c>
      <c r="C14" s="54">
        <f t="shared" si="0"/>
        <v>14.24</v>
      </c>
      <c r="D14" s="57"/>
      <c r="E14" s="9"/>
      <c r="F14" s="9"/>
      <c r="G14" s="9"/>
      <c r="H14" s="9"/>
      <c r="I14" s="9"/>
      <c r="J14" s="9"/>
      <c r="K14" s="9"/>
      <c r="L14" s="9"/>
      <c r="M14" s="14"/>
      <c r="N14" s="6"/>
      <c r="O14" s="2"/>
      <c r="P14" s="17"/>
    </row>
    <row r="15" spans="1:83" x14ac:dyDescent="0.2">
      <c r="A15" s="10" t="s">
        <v>534</v>
      </c>
      <c r="B15" s="55">
        <v>200</v>
      </c>
      <c r="C15" s="54">
        <f t="shared" si="0"/>
        <v>28.48</v>
      </c>
      <c r="D15" s="57"/>
      <c r="E15" s="9"/>
      <c r="F15" s="9"/>
      <c r="G15" s="9"/>
      <c r="H15" s="9"/>
      <c r="I15" s="9"/>
      <c r="J15" s="9"/>
      <c r="K15" s="9"/>
      <c r="L15" s="9"/>
      <c r="M15" s="14"/>
      <c r="N15" s="6"/>
      <c r="O15" s="2"/>
      <c r="P15" s="17"/>
    </row>
    <row r="16" spans="1:83" x14ac:dyDescent="0.2">
      <c r="A16" s="10" t="s">
        <v>537</v>
      </c>
      <c r="B16" s="55">
        <v>1000</v>
      </c>
      <c r="C16" s="54">
        <f t="shared" si="0"/>
        <v>142.4</v>
      </c>
      <c r="D16" s="57"/>
      <c r="E16" s="9"/>
      <c r="F16" s="9"/>
      <c r="G16" s="9"/>
      <c r="H16" s="9"/>
      <c r="I16" s="9"/>
      <c r="J16" s="9"/>
      <c r="K16" s="9"/>
      <c r="L16" s="9"/>
      <c r="M16" s="14"/>
      <c r="N16" s="6"/>
      <c r="O16" s="2"/>
      <c r="P16" s="17"/>
    </row>
    <row r="17" spans="1:16" x14ac:dyDescent="0.2">
      <c r="A17" s="10" t="s">
        <v>538</v>
      </c>
      <c r="B17" s="55"/>
      <c r="C17" s="54">
        <v>7</v>
      </c>
      <c r="D17" s="57"/>
      <c r="E17" s="9"/>
      <c r="F17" s="9"/>
      <c r="G17" s="9"/>
      <c r="H17" s="9"/>
      <c r="I17" s="9"/>
      <c r="J17" s="9"/>
      <c r="K17" s="9"/>
      <c r="L17" s="9"/>
      <c r="M17" s="14"/>
      <c r="N17" s="6"/>
      <c r="O17" s="2"/>
      <c r="P17" s="17"/>
    </row>
    <row r="18" spans="1:16" x14ac:dyDescent="0.2">
      <c r="A18" s="10" t="s">
        <v>539</v>
      </c>
      <c r="B18" s="55">
        <v>320</v>
      </c>
      <c r="C18" s="54">
        <f t="shared" si="0"/>
        <v>45.567999999999998</v>
      </c>
      <c r="D18" s="57"/>
      <c r="E18" s="9"/>
      <c r="F18" s="9"/>
      <c r="G18" s="9"/>
      <c r="H18" s="9"/>
      <c r="I18" s="9"/>
      <c r="J18" s="9"/>
      <c r="K18" s="9"/>
      <c r="L18" s="9"/>
      <c r="M18" s="14"/>
      <c r="N18" s="6"/>
      <c r="O18" s="2"/>
      <c r="P18" s="17"/>
    </row>
    <row r="19" spans="1:16" x14ac:dyDescent="0.2">
      <c r="A19" s="10" t="s">
        <v>540</v>
      </c>
      <c r="B19" s="55">
        <v>60</v>
      </c>
      <c r="C19" s="54">
        <f t="shared" si="0"/>
        <v>8.5440000000000005</v>
      </c>
      <c r="D19" s="57"/>
      <c r="E19" s="9"/>
      <c r="F19" s="9"/>
      <c r="G19" s="9"/>
      <c r="H19" s="9"/>
      <c r="I19" s="9"/>
      <c r="J19" s="9"/>
      <c r="K19" s="9"/>
      <c r="L19" s="9"/>
      <c r="M19" s="14"/>
      <c r="N19" s="6"/>
      <c r="O19" s="2"/>
      <c r="P19" s="17"/>
    </row>
    <row r="20" spans="1:16" x14ac:dyDescent="0.2">
      <c r="A20" s="10" t="s">
        <v>543</v>
      </c>
      <c r="B20" s="55">
        <v>150</v>
      </c>
      <c r="C20" s="54">
        <f t="shared" si="0"/>
        <v>21.36</v>
      </c>
      <c r="D20" s="57"/>
      <c r="E20" s="9"/>
      <c r="F20" s="9"/>
      <c r="G20" s="9"/>
      <c r="H20" s="9"/>
      <c r="I20" s="9"/>
      <c r="J20" s="9"/>
      <c r="K20" s="9"/>
      <c r="L20" s="9"/>
      <c r="M20" s="14"/>
      <c r="N20" s="6"/>
      <c r="O20" s="2"/>
      <c r="P20" s="17"/>
    </row>
    <row r="21" spans="1:16" x14ac:dyDescent="0.2">
      <c r="A21" s="10" t="s">
        <v>544</v>
      </c>
      <c r="B21" s="55">
        <v>246</v>
      </c>
      <c r="C21" s="54">
        <f t="shared" si="0"/>
        <v>35.0304</v>
      </c>
      <c r="D21" s="57"/>
      <c r="E21" s="9"/>
      <c r="F21" s="9"/>
      <c r="G21" s="9"/>
      <c r="H21" s="9"/>
      <c r="I21" s="9"/>
      <c r="J21" s="9"/>
      <c r="K21" s="9"/>
      <c r="L21" s="9"/>
      <c r="M21" s="14"/>
      <c r="N21" s="6"/>
      <c r="O21" s="2"/>
      <c r="P21" s="17"/>
    </row>
    <row r="22" spans="1:16" x14ac:dyDescent="0.2">
      <c r="A22" s="10" t="s">
        <v>547</v>
      </c>
      <c r="B22" s="55"/>
      <c r="C22" s="54">
        <v>250</v>
      </c>
      <c r="D22" s="57"/>
      <c r="E22" s="9"/>
      <c r="F22" s="9"/>
      <c r="G22" s="9"/>
      <c r="H22" s="9"/>
      <c r="I22" s="9"/>
      <c r="J22" s="9"/>
      <c r="K22" s="9"/>
      <c r="L22" s="9"/>
      <c r="M22" s="14"/>
      <c r="N22" s="6"/>
      <c r="O22" s="2"/>
      <c r="P22" s="17"/>
    </row>
    <row r="23" spans="1:16" x14ac:dyDescent="0.2">
      <c r="A23" s="10" t="s">
        <v>519</v>
      </c>
      <c r="B23" s="55"/>
      <c r="C23" s="54">
        <v>120</v>
      </c>
      <c r="D23" s="57"/>
      <c r="E23" s="9"/>
      <c r="F23" s="9"/>
      <c r="G23" s="9"/>
      <c r="H23" s="9"/>
      <c r="I23" s="9"/>
      <c r="J23" s="9"/>
      <c r="K23" s="9"/>
      <c r="L23" s="9"/>
      <c r="M23" s="14"/>
      <c r="N23" s="6"/>
      <c r="O23" s="2"/>
      <c r="P23" s="17"/>
    </row>
    <row r="24" spans="1:16" x14ac:dyDescent="0.2">
      <c r="A24" s="10" t="s">
        <v>548</v>
      </c>
      <c r="B24" s="55">
        <v>90</v>
      </c>
      <c r="C24" s="54">
        <f t="shared" si="0"/>
        <v>12.816000000000001</v>
      </c>
      <c r="D24" s="57"/>
      <c r="E24" s="9"/>
      <c r="F24" s="9"/>
      <c r="G24" s="9"/>
      <c r="H24" s="9"/>
      <c r="I24" s="9"/>
      <c r="J24" s="9"/>
      <c r="K24" s="9"/>
      <c r="L24" s="9"/>
      <c r="M24" s="14"/>
      <c r="N24" s="6"/>
      <c r="O24" s="2"/>
      <c r="P24" s="17"/>
    </row>
    <row r="25" spans="1:16" x14ac:dyDescent="0.2">
      <c r="A25" s="10" t="s">
        <v>549</v>
      </c>
      <c r="B25" s="55">
        <v>36</v>
      </c>
      <c r="C25" s="54">
        <f t="shared" si="0"/>
        <v>5.1264000000000003</v>
      </c>
      <c r="D25" s="57"/>
      <c r="E25" s="9"/>
      <c r="F25" s="9"/>
      <c r="G25" s="9"/>
      <c r="H25" s="9"/>
      <c r="I25" s="9"/>
      <c r="J25" s="9"/>
      <c r="K25" s="9"/>
      <c r="L25" s="9"/>
      <c r="M25" s="14"/>
      <c r="N25" s="6"/>
      <c r="O25" s="2"/>
      <c r="P25" s="17"/>
    </row>
    <row r="26" spans="1:16" x14ac:dyDescent="0.2">
      <c r="A26" s="10" t="s">
        <v>470</v>
      </c>
      <c r="B26" s="55">
        <v>260</v>
      </c>
      <c r="C26" s="54">
        <f t="shared" si="0"/>
        <v>37.024000000000001</v>
      </c>
      <c r="D26" s="57"/>
      <c r="E26" s="9"/>
      <c r="F26" s="9"/>
      <c r="G26" s="9"/>
      <c r="H26" s="9"/>
      <c r="I26" s="9"/>
      <c r="J26" s="9"/>
      <c r="K26" s="9"/>
      <c r="L26" s="9"/>
      <c r="M26" s="14"/>
      <c r="N26" s="6"/>
      <c r="O26" s="2"/>
      <c r="P26" s="17"/>
    </row>
    <row r="27" spans="1:16" x14ac:dyDescent="0.2">
      <c r="A27" s="10" t="s">
        <v>550</v>
      </c>
      <c r="B27" s="55">
        <v>433</v>
      </c>
      <c r="C27" s="54">
        <f t="shared" si="0"/>
        <v>61.659199999999998</v>
      </c>
      <c r="D27" s="57"/>
      <c r="E27" s="9"/>
      <c r="F27" s="9"/>
      <c r="G27" s="9"/>
      <c r="H27" s="9"/>
      <c r="I27" s="9"/>
      <c r="J27" s="9"/>
      <c r="K27" s="9"/>
      <c r="L27" s="9"/>
      <c r="M27" s="14"/>
      <c r="N27" s="6"/>
      <c r="O27" s="2"/>
      <c r="P27" s="17"/>
    </row>
    <row r="28" spans="1:16" x14ac:dyDescent="0.2">
      <c r="A28" s="10" t="s">
        <v>519</v>
      </c>
      <c r="B28" s="55"/>
      <c r="C28" s="54">
        <v>130</v>
      </c>
      <c r="D28" s="57"/>
      <c r="E28" s="9"/>
      <c r="F28" s="9"/>
      <c r="G28" s="9"/>
      <c r="H28" s="9"/>
      <c r="I28" s="9"/>
      <c r="J28" s="9"/>
      <c r="K28" s="9"/>
      <c r="L28" s="9"/>
      <c r="M28" s="14"/>
      <c r="N28" s="6"/>
      <c r="O28" s="2"/>
      <c r="P28" s="17"/>
    </row>
    <row r="29" spans="1:16" x14ac:dyDescent="0.2">
      <c r="A29" s="10" t="s">
        <v>551</v>
      </c>
      <c r="B29" s="55">
        <v>90</v>
      </c>
      <c r="C29" s="54">
        <f t="shared" si="0"/>
        <v>12.816000000000001</v>
      </c>
      <c r="D29" s="57"/>
      <c r="E29" s="9"/>
      <c r="F29" s="9"/>
      <c r="G29" s="9"/>
      <c r="H29" s="9"/>
      <c r="I29" s="9"/>
      <c r="J29" s="9"/>
      <c r="K29" s="9"/>
      <c r="L29" s="9"/>
      <c r="M29" s="14"/>
      <c r="N29" s="6"/>
      <c r="O29" s="2"/>
      <c r="P29" s="17"/>
    </row>
    <row r="30" spans="1:16" x14ac:dyDescent="0.2">
      <c r="A30" s="10"/>
      <c r="B30" s="55"/>
      <c r="C30" s="54">
        <f t="shared" si="0"/>
        <v>0</v>
      </c>
      <c r="D30" s="57"/>
      <c r="E30" s="9"/>
      <c r="F30" s="9"/>
      <c r="G30" s="9"/>
      <c r="H30" s="9"/>
      <c r="I30" s="9"/>
      <c r="J30" s="9"/>
      <c r="K30" s="9"/>
      <c r="L30" s="9"/>
      <c r="M30" s="14"/>
      <c r="N30" s="6"/>
      <c r="O30" s="2"/>
      <c r="P30" s="17"/>
    </row>
    <row r="31" spans="1:16" x14ac:dyDescent="0.2">
      <c r="A31" s="10"/>
      <c r="B31" s="55"/>
      <c r="C31" s="54">
        <f t="shared" si="0"/>
        <v>0</v>
      </c>
      <c r="D31" s="57"/>
      <c r="E31" s="9"/>
      <c r="F31" s="9"/>
      <c r="G31" s="9"/>
      <c r="H31" s="9"/>
      <c r="I31" s="9"/>
      <c r="J31" s="9"/>
      <c r="K31" s="9"/>
      <c r="L31" s="9"/>
      <c r="M31" s="14"/>
      <c r="N31" s="6"/>
      <c r="O31" s="2"/>
      <c r="P31" s="17"/>
    </row>
    <row r="32" spans="1:16" x14ac:dyDescent="0.2">
      <c r="A32" s="10"/>
      <c r="B32" s="55"/>
      <c r="C32" s="54">
        <f t="shared" si="0"/>
        <v>0</v>
      </c>
      <c r="D32" s="57"/>
      <c r="E32" s="9"/>
      <c r="F32" s="9"/>
      <c r="G32" s="9"/>
      <c r="H32" s="9"/>
      <c r="I32" s="9"/>
      <c r="J32" s="9"/>
      <c r="K32" s="9"/>
      <c r="L32" s="9"/>
      <c r="M32" s="14"/>
      <c r="N32" s="6"/>
      <c r="O32" s="2"/>
      <c r="P32" s="17"/>
    </row>
    <row r="33" spans="1:16" x14ac:dyDescent="0.2">
      <c r="A33" s="10"/>
      <c r="B33" s="55"/>
      <c r="C33" s="54">
        <f t="shared" si="0"/>
        <v>0</v>
      </c>
      <c r="D33" s="57"/>
      <c r="E33" s="9"/>
      <c r="F33" s="9"/>
      <c r="G33" s="9"/>
      <c r="H33" s="9"/>
      <c r="I33" s="9"/>
      <c r="J33" s="9"/>
      <c r="K33" s="9"/>
      <c r="L33" s="9"/>
      <c r="M33" s="14"/>
      <c r="N33" s="15" t="s">
        <v>66</v>
      </c>
      <c r="O33" s="25" t="s">
        <v>67</v>
      </c>
      <c r="P33" s="17"/>
    </row>
    <row r="34" spans="1:16" x14ac:dyDescent="0.2">
      <c r="A34" s="11" t="s">
        <v>3</v>
      </c>
      <c r="B34" s="11"/>
      <c r="C34" s="7">
        <f t="shared" ref="C34:M34" si="1">SUM(C5:C33)</f>
        <v>1090.8624</v>
      </c>
      <c r="D34" s="7">
        <f>SUM(D5:D33)</f>
        <v>221</v>
      </c>
      <c r="E34" s="7">
        <f t="shared" si="1"/>
        <v>0</v>
      </c>
      <c r="F34" s="7">
        <f t="shared" si="1"/>
        <v>0</v>
      </c>
      <c r="G34" s="7">
        <f t="shared" si="1"/>
        <v>0</v>
      </c>
      <c r="H34" s="7">
        <f t="shared" si="1"/>
        <v>0</v>
      </c>
      <c r="I34" s="7">
        <f t="shared" si="1"/>
        <v>0</v>
      </c>
      <c r="J34" s="7">
        <f t="shared" si="1"/>
        <v>0</v>
      </c>
      <c r="K34" s="7">
        <f t="shared" si="1"/>
        <v>0</v>
      </c>
      <c r="L34" s="7">
        <f t="shared" si="1"/>
        <v>0</v>
      </c>
      <c r="M34" s="7">
        <f t="shared" si="1"/>
        <v>0</v>
      </c>
      <c r="N34" s="7">
        <f>SUM(C34:M34)</f>
        <v>1311.8624</v>
      </c>
      <c r="O34" s="3">
        <f>N34/O3</f>
        <v>655.93119999999999</v>
      </c>
      <c r="P34" s="17"/>
    </row>
    <row r="35" spans="1:16" x14ac:dyDescent="0.2">
      <c r="A35" s="8" t="s">
        <v>39</v>
      </c>
      <c r="B35" s="8"/>
      <c r="C35" s="9"/>
      <c r="D35" s="57">
        <f>O34*IF(Toern!F8="x", 1, 0)</f>
        <v>655.93119999999999</v>
      </c>
      <c r="E35" s="9">
        <f>O34*IF(Toern!F9="x", 1, 0)</f>
        <v>0</v>
      </c>
      <c r="F35" s="9">
        <f>O34*IF(Toern!F10="x", 1, 0)</f>
        <v>0</v>
      </c>
      <c r="G35" s="9">
        <f>O34*IF(Toern!F11="x", 1, 0)</f>
        <v>655.93119999999999</v>
      </c>
      <c r="H35" s="9">
        <f>O34*IF(Toern!F12="x", 1, 0)</f>
        <v>0</v>
      </c>
      <c r="I35" s="9">
        <f>O34*IF(Toern!F13="x", 1, 0)</f>
        <v>0</v>
      </c>
      <c r="J35" s="9">
        <f>O34*IF(Toern!F14="x", 1, 0)</f>
        <v>0</v>
      </c>
      <c r="K35" s="9">
        <f>O34*IF(Toern!F15="x", 1, 0)</f>
        <v>0</v>
      </c>
      <c r="L35" s="9">
        <f>O34*IF(Toern!F16="x", 1, 0)</f>
        <v>0</v>
      </c>
      <c r="M35" s="9">
        <f>O34*IF(Toern!F17="x", 1, 0)</f>
        <v>0</v>
      </c>
      <c r="N35" s="8"/>
      <c r="O35" s="26"/>
      <c r="P35" s="17"/>
    </row>
    <row r="36" spans="1:16" x14ac:dyDescent="0.2">
      <c r="A36" s="11" t="s">
        <v>64</v>
      </c>
      <c r="B36" s="11"/>
      <c r="C36" s="7"/>
      <c r="D36" s="7">
        <f>D35-D34</f>
        <v>434.93119999999999</v>
      </c>
      <c r="E36" s="7">
        <f t="shared" ref="E36:M36" si="2">E35-E34</f>
        <v>0</v>
      </c>
      <c r="F36" s="7">
        <f t="shared" si="2"/>
        <v>0</v>
      </c>
      <c r="G36" s="7">
        <f t="shared" si="2"/>
        <v>655.93119999999999</v>
      </c>
      <c r="H36" s="7">
        <f t="shared" si="2"/>
        <v>0</v>
      </c>
      <c r="I36" s="7">
        <f t="shared" si="2"/>
        <v>0</v>
      </c>
      <c r="J36" s="7">
        <f t="shared" si="2"/>
        <v>0</v>
      </c>
      <c r="K36" s="7">
        <f t="shared" si="2"/>
        <v>0</v>
      </c>
      <c r="L36" s="7">
        <f t="shared" si="2"/>
        <v>0</v>
      </c>
      <c r="M36" s="7">
        <f t="shared" si="2"/>
        <v>0</v>
      </c>
      <c r="N36" s="10"/>
      <c r="O36" s="2"/>
      <c r="P36" s="17"/>
    </row>
    <row r="37" spans="1:16" x14ac:dyDescent="0.2">
      <c r="A37" s="56" t="s">
        <v>164</v>
      </c>
      <c r="B37" s="53"/>
      <c r="C37" s="54"/>
      <c r="D37" s="127">
        <v>170</v>
      </c>
      <c r="E37" s="128"/>
      <c r="F37" s="128"/>
      <c r="G37" s="128">
        <v>1000</v>
      </c>
      <c r="H37" s="128"/>
      <c r="I37" s="128"/>
      <c r="J37" s="128"/>
      <c r="K37" s="128"/>
      <c r="L37" s="128"/>
      <c r="M37" s="128"/>
      <c r="N37" s="54">
        <f>SUM(D37:M37)</f>
        <v>1170</v>
      </c>
      <c r="O37" s="2"/>
      <c r="P37" s="17"/>
    </row>
    <row r="38" spans="1:16" x14ac:dyDescent="0.2">
      <c r="A38" s="56" t="s">
        <v>165</v>
      </c>
      <c r="B38" s="53"/>
      <c r="C38" s="54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54">
        <f>SUM(D38:M38)</f>
        <v>0</v>
      </c>
      <c r="O38" s="2"/>
      <c r="P38" s="17"/>
    </row>
    <row r="39" spans="1:16" x14ac:dyDescent="0.2">
      <c r="A39" s="56" t="s">
        <v>166</v>
      </c>
      <c r="B39" s="53"/>
      <c r="C39" s="54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54">
        <f>SUM(D39:M39)</f>
        <v>0</v>
      </c>
      <c r="O39" s="2">
        <f>SUM(N37:N39)</f>
        <v>1170</v>
      </c>
      <c r="P39" s="17"/>
    </row>
    <row r="40" spans="1:16" x14ac:dyDescent="0.2">
      <c r="A40" s="11"/>
      <c r="B40" s="11"/>
      <c r="C40" s="7">
        <f>SUM(C34:C39)*-1</f>
        <v>-1090.8624</v>
      </c>
      <c r="D40" s="7">
        <f t="shared" ref="D40:L40" si="3">SUM(D36:D39)</f>
        <v>604.93119999999999</v>
      </c>
      <c r="E40" s="7">
        <f t="shared" si="3"/>
        <v>0</v>
      </c>
      <c r="F40" s="7">
        <f t="shared" si="3"/>
        <v>0</v>
      </c>
      <c r="G40" s="7">
        <f t="shared" si="3"/>
        <v>1655.9312</v>
      </c>
      <c r="H40" s="7">
        <f t="shared" si="3"/>
        <v>0</v>
      </c>
      <c r="I40" s="7">
        <f t="shared" si="3"/>
        <v>0</v>
      </c>
      <c r="J40" s="7">
        <f t="shared" si="3"/>
        <v>0</v>
      </c>
      <c r="K40" s="7">
        <f t="shared" si="3"/>
        <v>0</v>
      </c>
      <c r="L40" s="7">
        <f t="shared" si="3"/>
        <v>0</v>
      </c>
      <c r="M40" s="7">
        <f>SUM(M36:M39)+(O34*IF(Toern!E17="x", 1, 0))</f>
        <v>0</v>
      </c>
      <c r="N40" s="7">
        <f>SUM(N34:N39)</f>
        <v>2481.8624</v>
      </c>
      <c r="O40" s="7">
        <f>N40/O3</f>
        <v>1240.9312</v>
      </c>
      <c r="P40" s="2"/>
    </row>
    <row r="41" spans="1:16" s="61" customFormat="1" x14ac:dyDescent="0.2">
      <c r="A41" s="31"/>
      <c r="B41" s="31"/>
      <c r="C41" s="60"/>
      <c r="D41" s="60"/>
      <c r="E41" s="60"/>
      <c r="F41" s="60"/>
      <c r="G41" s="60"/>
      <c r="H41" s="60"/>
      <c r="J41" s="60"/>
      <c r="K41" s="60"/>
      <c r="L41" s="60"/>
      <c r="M41" s="60"/>
      <c r="N41" s="60"/>
      <c r="O41" s="60">
        <f>SUM(C40:M40)</f>
        <v>1170</v>
      </c>
      <c r="P41" s="60"/>
    </row>
  </sheetData>
  <pageMargins left="0.7" right="0.7" top="0.75" bottom="0.75" header="0.3" footer="0.3"/>
  <pageSetup paperSize="9" scale="80"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D10" sqref="D10"/>
    </sheetView>
  </sheetViews>
  <sheetFormatPr defaultColWidth="11.42578125" defaultRowHeight="12.75" x14ac:dyDescent="0.2"/>
  <cols>
    <col min="1" max="1" width="20.42578125" customWidth="1"/>
  </cols>
  <sheetData>
    <row r="1" spans="1:15" s="103" customFormat="1" ht="20.25" x14ac:dyDescent="0.3">
      <c r="A1" s="103" t="str">
        <f>CONCATENATE(Toern!A1," ","Fahrgemeinschaft")</f>
        <v>Törn 2015-07 Fahrgemeinschaft</v>
      </c>
    </row>
    <row r="3" spans="1:15" x14ac:dyDescent="0.2">
      <c r="A3" s="5" t="s">
        <v>0</v>
      </c>
      <c r="B3" s="5"/>
      <c r="C3" s="5"/>
      <c r="D3" s="5" t="str">
        <f>IF(Toern!C8="x",Toern!A8,"n.n")</f>
        <v>Reinhard</v>
      </c>
      <c r="E3" s="5" t="str">
        <f>IF(Toern!C9="x",Toern!A9,"n.n")</f>
        <v>n.n</v>
      </c>
      <c r="F3" s="5" t="str">
        <f>IF(Toern!C10="x",Toern!A10,"n.n")</f>
        <v>n.n</v>
      </c>
      <c r="G3" s="5" t="str">
        <f>IF(Toern!C11="x",Toern!A11,"n.n")</f>
        <v>n.n</v>
      </c>
      <c r="H3" s="5" t="str">
        <f>IF(Toern!C12="x",Toern!A12,"n.n")</f>
        <v>n.n</v>
      </c>
      <c r="I3" s="5" t="str">
        <f>IF(Toern!C13="x",Toern!A13,"n.n")</f>
        <v>n.n</v>
      </c>
      <c r="J3" s="5" t="str">
        <f>IF(Toern!C14="x",Toern!A14,"n.n")</f>
        <v>n.n</v>
      </c>
      <c r="K3" s="5" t="str">
        <f>IF(Toern!C15="x",Toern!A15,"n.n")</f>
        <v>n.n</v>
      </c>
      <c r="L3" s="5" t="str">
        <f>IF(Toern!C16="x",Toern!A16,"n.n")</f>
        <v>n.n</v>
      </c>
      <c r="M3" s="5" t="str">
        <f>IF(Toern!C17="x",Toern!A17,"n.n")</f>
        <v>n.n</v>
      </c>
      <c r="N3" s="5"/>
      <c r="O3" s="5">
        <f>COUNTA(Toern!C8:C17)</f>
        <v>1</v>
      </c>
    </row>
    <row r="4" spans="1:15" x14ac:dyDescent="0.2">
      <c r="A4" s="8" t="s">
        <v>210</v>
      </c>
      <c r="B4" s="8"/>
      <c r="C4" s="8"/>
      <c r="D4" s="9">
        <v>30</v>
      </c>
      <c r="E4" s="9"/>
      <c r="F4" s="9"/>
      <c r="G4" s="9"/>
      <c r="H4" s="9"/>
      <c r="I4" s="9"/>
      <c r="J4" s="9"/>
      <c r="K4" s="9"/>
      <c r="L4" s="9"/>
      <c r="M4" s="9"/>
      <c r="N4" s="46"/>
      <c r="O4" s="46"/>
    </row>
    <row r="5" spans="1:15" x14ac:dyDescent="0.2">
      <c r="A5" s="8" t="s">
        <v>211</v>
      </c>
      <c r="B5" s="8"/>
      <c r="C5" s="9"/>
      <c r="D5" s="9">
        <v>7</v>
      </c>
      <c r="E5" s="9"/>
      <c r="F5" s="9"/>
      <c r="G5" s="9"/>
      <c r="H5" s="9"/>
      <c r="I5" s="9"/>
      <c r="J5" s="9"/>
      <c r="K5" s="9"/>
      <c r="L5" s="9"/>
      <c r="M5" s="9"/>
      <c r="N5" s="6"/>
      <c r="O5" s="6"/>
    </row>
    <row r="6" spans="1:15" x14ac:dyDescent="0.2">
      <c r="A6" s="8" t="s">
        <v>469</v>
      </c>
      <c r="B6" s="8"/>
      <c r="C6" s="9"/>
      <c r="D6" s="9">
        <v>35</v>
      </c>
      <c r="E6" s="9"/>
      <c r="F6" s="9"/>
      <c r="G6" s="9"/>
      <c r="H6" s="9"/>
      <c r="I6" s="9"/>
      <c r="J6" s="9"/>
      <c r="K6" s="9"/>
      <c r="L6" s="9"/>
      <c r="M6" s="9"/>
      <c r="N6" s="6"/>
      <c r="O6" s="6"/>
    </row>
    <row r="7" spans="1:15" x14ac:dyDescent="0.2">
      <c r="A7" s="8" t="s">
        <v>541</v>
      </c>
      <c r="B7" s="8"/>
      <c r="C7" s="9"/>
      <c r="D7" s="9">
        <v>50</v>
      </c>
      <c r="E7" s="9"/>
      <c r="F7" s="9"/>
      <c r="G7" s="9"/>
      <c r="H7" s="9"/>
      <c r="I7" s="9"/>
      <c r="J7" s="9"/>
      <c r="K7" s="9"/>
      <c r="L7" s="9"/>
      <c r="M7" s="9"/>
      <c r="N7" s="6"/>
      <c r="O7" s="6"/>
    </row>
    <row r="8" spans="1:15" x14ac:dyDescent="0.2">
      <c r="A8" s="8" t="s">
        <v>553</v>
      </c>
      <c r="B8" s="8"/>
      <c r="C8" s="9"/>
      <c r="D8" s="9">
        <v>50</v>
      </c>
      <c r="E8" s="9"/>
      <c r="F8" s="9"/>
      <c r="G8" s="9"/>
      <c r="H8" s="9"/>
      <c r="I8" s="9"/>
      <c r="J8" s="9"/>
      <c r="K8" s="9"/>
      <c r="L8" s="9"/>
      <c r="M8" s="9"/>
      <c r="N8" s="6"/>
      <c r="O8" s="6"/>
    </row>
    <row r="9" spans="1:15" x14ac:dyDescent="0.2">
      <c r="A9" s="8" t="s">
        <v>552</v>
      </c>
      <c r="B9" s="8"/>
      <c r="C9" s="9"/>
      <c r="D9" s="9">
        <v>40</v>
      </c>
      <c r="E9" s="9"/>
      <c r="F9" s="9"/>
      <c r="G9" s="9"/>
      <c r="H9" s="9"/>
      <c r="I9" s="9"/>
      <c r="J9" s="9"/>
      <c r="K9" s="9"/>
      <c r="L9" s="9"/>
      <c r="M9" s="9"/>
      <c r="N9" s="6"/>
      <c r="O9" s="6"/>
    </row>
    <row r="10" spans="1:15" x14ac:dyDescent="0.2">
      <c r="A10" s="8" t="s">
        <v>210</v>
      </c>
      <c r="B10" s="8"/>
      <c r="C10" s="9"/>
      <c r="D10" s="9">
        <v>30</v>
      </c>
      <c r="E10" s="9"/>
      <c r="F10" s="9"/>
      <c r="G10" s="9"/>
      <c r="H10" s="9"/>
      <c r="I10" s="9"/>
      <c r="J10" s="9"/>
      <c r="K10" s="9"/>
      <c r="L10" s="9"/>
      <c r="M10" s="9"/>
      <c r="N10" s="6"/>
      <c r="O10" s="6"/>
    </row>
    <row r="11" spans="1:15" x14ac:dyDescent="0.2">
      <c r="A11" s="8" t="s">
        <v>542</v>
      </c>
      <c r="B11" s="8"/>
      <c r="C11" s="9"/>
      <c r="D11" s="9">
        <v>50</v>
      </c>
      <c r="E11" s="9"/>
      <c r="F11" s="9"/>
      <c r="G11" s="9"/>
      <c r="H11" s="9"/>
      <c r="I11" s="9"/>
      <c r="J11" s="9"/>
      <c r="K11" s="9"/>
      <c r="L11" s="9"/>
      <c r="M11" s="9"/>
      <c r="N11" s="15" t="s">
        <v>66</v>
      </c>
      <c r="O11" s="15" t="s">
        <v>67</v>
      </c>
    </row>
    <row r="12" spans="1:15" x14ac:dyDescent="0.2">
      <c r="A12" s="11" t="s">
        <v>3</v>
      </c>
      <c r="B12" s="11"/>
      <c r="C12" s="7"/>
      <c r="D12" s="7">
        <f t="shared" ref="D12:M12" si="0">SUM(D4:D11)</f>
        <v>292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>SUM(C12:M12)</f>
        <v>292</v>
      </c>
      <c r="O12" s="7">
        <f>N12/$O$3</f>
        <v>292</v>
      </c>
    </row>
    <row r="13" spans="1:15" x14ac:dyDescent="0.2">
      <c r="A13" s="8" t="s">
        <v>65</v>
      </c>
      <c r="B13" s="8"/>
      <c r="C13" s="9"/>
      <c r="D13" s="9">
        <f>$O12*IF(Toern!C8="x",1,0)</f>
        <v>292</v>
      </c>
      <c r="E13" s="9">
        <f>$O12*IF(Toern!C9="x",1,0)</f>
        <v>0</v>
      </c>
      <c r="F13" s="9">
        <f>$O12*IF(Toern!C10="x",1,0)</f>
        <v>0</v>
      </c>
      <c r="G13" s="9">
        <f>$O12*IF(Toern!C11="x",1,0)</f>
        <v>0</v>
      </c>
      <c r="H13" s="9">
        <f>$O12*IF(Toern!C12="x",1,0)</f>
        <v>0</v>
      </c>
      <c r="I13" s="9">
        <f>$O12*IF(Toern!C13="x",1,0)</f>
        <v>0</v>
      </c>
      <c r="J13" s="9">
        <f>$O12*IF(Toern!C14="x",1,0)</f>
        <v>0</v>
      </c>
      <c r="K13" s="9">
        <f>$O12*IF(Toern!C15="x",1,0)</f>
        <v>0</v>
      </c>
      <c r="L13" s="9">
        <f>$O12*IF(Toern!C16="x",1,0)</f>
        <v>0</v>
      </c>
      <c r="M13" s="9">
        <f>$O12*IF(Toern!C17="x",1,0)</f>
        <v>0</v>
      </c>
      <c r="N13" s="9"/>
      <c r="O13" s="6"/>
    </row>
    <row r="14" spans="1:15" x14ac:dyDescent="0.2">
      <c r="A14" s="11" t="s">
        <v>64</v>
      </c>
      <c r="B14" s="11"/>
      <c r="C14" s="7"/>
      <c r="D14" s="7">
        <f t="shared" ref="D14:M14" si="1">D13-D12</f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/>
      <c r="O14" s="7"/>
    </row>
  </sheetData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0" sqref="C10"/>
    </sheetView>
  </sheetViews>
  <sheetFormatPr defaultColWidth="9.140625" defaultRowHeight="12.75" x14ac:dyDescent="0.2"/>
  <cols>
    <col min="1" max="1" width="20.7109375" customWidth="1"/>
    <col min="2" max="5" width="10.85546875" customWidth="1"/>
  </cols>
  <sheetData>
    <row r="1" spans="1:5" s="103" customFormat="1" ht="20.25" x14ac:dyDescent="0.3">
      <c r="A1" s="103" t="str">
        <f>CONCATENATE(Toern!A1," ","Abrechnung")</f>
        <v>Törn 2015-07 Abrechnung</v>
      </c>
    </row>
    <row r="2" spans="1:5" s="1" customFormat="1" x14ac:dyDescent="0.2"/>
    <row r="3" spans="1:5" x14ac:dyDescent="0.2">
      <c r="A3" s="63"/>
      <c r="B3" s="63" t="s">
        <v>187</v>
      </c>
      <c r="C3" s="63" t="s">
        <v>2</v>
      </c>
      <c r="D3" s="63" t="s">
        <v>189</v>
      </c>
      <c r="E3" s="63" t="s">
        <v>190</v>
      </c>
    </row>
    <row r="4" spans="1:5" x14ac:dyDescent="0.2">
      <c r="A4" s="8" t="str">
        <f>CONCATENATE(Toern!A8, " ", Toern!B8)</f>
        <v>Reinhard Dunst</v>
      </c>
      <c r="B4" s="9">
        <f>Fixkosten!C$20</f>
        <v>1775</v>
      </c>
      <c r="C4" s="9">
        <f>Bordkasse!D40</f>
        <v>604.93119999999999</v>
      </c>
      <c r="D4" s="9">
        <f>Fahrgem!D14</f>
        <v>0</v>
      </c>
      <c r="E4" s="7">
        <f>SUM(B4:D4)</f>
        <v>2379.9312</v>
      </c>
    </row>
    <row r="5" spans="1:5" x14ac:dyDescent="0.2">
      <c r="A5" s="8" t="str">
        <f>CONCATENATE(Toern!A9, " ", Toern!B9)</f>
        <v>Ursula Buxbaum</v>
      </c>
      <c r="B5" s="9">
        <f>Fixkosten!D$20</f>
        <v>0</v>
      </c>
      <c r="C5" s="9">
        <f>Bordkasse!E40</f>
        <v>0</v>
      </c>
      <c r="D5" s="9">
        <f>Fahrgem!E14</f>
        <v>0</v>
      </c>
      <c r="E5" s="7">
        <f t="shared" ref="E5:E13" si="0">SUM(B5:D5)</f>
        <v>0</v>
      </c>
    </row>
    <row r="6" spans="1:5" x14ac:dyDescent="0.2">
      <c r="A6" s="8" t="str">
        <f>CONCATENATE(Toern!A10, " ", Toern!B10)</f>
        <v>Barbara Buxbaum</v>
      </c>
      <c r="B6" s="9">
        <f>Fixkosten!E$20</f>
        <v>0</v>
      </c>
      <c r="C6" s="9">
        <f>Bordkasse!F40</f>
        <v>0</v>
      </c>
      <c r="D6" s="9">
        <f>Fahrgem!F14</f>
        <v>0</v>
      </c>
      <c r="E6" s="7">
        <f t="shared" si="0"/>
        <v>0</v>
      </c>
    </row>
    <row r="7" spans="1:5" x14ac:dyDescent="0.2">
      <c r="A7" s="8" t="str">
        <f>CONCATENATE(Toern!A11, " ", Toern!B11)</f>
        <v>Karl-Heinz Riener</v>
      </c>
      <c r="B7" s="9">
        <f>Fixkosten!F$20</f>
        <v>0</v>
      </c>
      <c r="C7" s="9">
        <f>Bordkasse!G40</f>
        <v>1655.9312</v>
      </c>
      <c r="D7" s="9">
        <f>Fahrgem!G14</f>
        <v>0</v>
      </c>
      <c r="E7" s="7">
        <f t="shared" si="0"/>
        <v>1655.9312</v>
      </c>
    </row>
    <row r="8" spans="1:5" x14ac:dyDescent="0.2">
      <c r="A8" s="8" t="str">
        <f>CONCATENATE(Toern!A12, " ", Toern!B12)</f>
        <v xml:space="preserve">n.n. </v>
      </c>
      <c r="B8" s="9">
        <f>Fixkosten!G$20</f>
        <v>0</v>
      </c>
      <c r="C8" s="9">
        <f>Bordkasse!H40</f>
        <v>0</v>
      </c>
      <c r="D8" s="9">
        <f>Fahrgem!H14</f>
        <v>0</v>
      </c>
      <c r="E8" s="7">
        <f t="shared" si="0"/>
        <v>0</v>
      </c>
    </row>
    <row r="9" spans="1:5" x14ac:dyDescent="0.2">
      <c r="A9" s="8" t="str">
        <f>CONCATENATE(Toern!A13, " ", Toern!B13)</f>
        <v xml:space="preserve">n.n. </v>
      </c>
      <c r="B9" s="9">
        <f>Fixkosten!H$20</f>
        <v>0</v>
      </c>
      <c r="C9" s="9">
        <f>Bordkasse!I40</f>
        <v>0</v>
      </c>
      <c r="D9" s="9">
        <f>Fahrgem!I14</f>
        <v>0</v>
      </c>
      <c r="E9" s="7">
        <f t="shared" si="0"/>
        <v>0</v>
      </c>
    </row>
    <row r="10" spans="1:5" x14ac:dyDescent="0.2">
      <c r="A10" s="8" t="str">
        <f>CONCATENATE(Toern!A14, " ", Toern!B14)</f>
        <v xml:space="preserve">n.n. </v>
      </c>
      <c r="B10" s="9">
        <f>Fixkosten!I$20</f>
        <v>0</v>
      </c>
      <c r="C10" s="9">
        <f>Bordkasse!J40</f>
        <v>0</v>
      </c>
      <c r="D10" s="9">
        <f>Fahrgem!J14</f>
        <v>0</v>
      </c>
      <c r="E10" s="7">
        <f t="shared" si="0"/>
        <v>0</v>
      </c>
    </row>
    <row r="11" spans="1:5" x14ac:dyDescent="0.2">
      <c r="A11" s="8" t="str">
        <f>CONCATENATE(Toern!A15, " ", Toern!B15)</f>
        <v xml:space="preserve">n.n. </v>
      </c>
      <c r="B11" s="9">
        <f>Fixkosten!J$20</f>
        <v>0</v>
      </c>
      <c r="C11" s="9">
        <f>Bordkasse!K40</f>
        <v>0</v>
      </c>
      <c r="D11" s="9">
        <f>Fahrgem!K14</f>
        <v>0</v>
      </c>
      <c r="E11" s="7">
        <f t="shared" si="0"/>
        <v>0</v>
      </c>
    </row>
    <row r="12" spans="1:5" x14ac:dyDescent="0.2">
      <c r="A12" s="8" t="str">
        <f>CONCATENATE(Toern!A16, " ", Toern!B16)</f>
        <v xml:space="preserve">n.n </v>
      </c>
      <c r="B12" s="9">
        <f>Fixkosten!K$20</f>
        <v>0</v>
      </c>
      <c r="C12" s="9">
        <f>Bordkasse!L40</f>
        <v>0</v>
      </c>
      <c r="D12" s="9">
        <f>Fahrgem!L14</f>
        <v>0</v>
      </c>
      <c r="E12" s="7">
        <f t="shared" si="0"/>
        <v>0</v>
      </c>
    </row>
    <row r="13" spans="1:5" x14ac:dyDescent="0.2">
      <c r="A13" s="8" t="str">
        <f>CONCATENATE(Toern!A17, " ", Toern!B17)</f>
        <v xml:space="preserve">n.n </v>
      </c>
      <c r="B13" s="9">
        <f>Fixkosten!L$20</f>
        <v>0</v>
      </c>
      <c r="C13" s="9">
        <f>Bordkasse!M40</f>
        <v>0</v>
      </c>
      <c r="D13" s="9">
        <f>Fahrgem!M14</f>
        <v>0</v>
      </c>
      <c r="E13" s="7">
        <f t="shared" si="0"/>
        <v>0</v>
      </c>
    </row>
    <row r="14" spans="1:5" x14ac:dyDescent="0.2">
      <c r="A14" s="8" t="s">
        <v>193</v>
      </c>
      <c r="B14" s="9"/>
      <c r="C14" s="9"/>
      <c r="D14" s="9"/>
      <c r="E14" s="7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G30" sqref="G30"/>
    </sheetView>
  </sheetViews>
  <sheetFormatPr defaultRowHeight="12.75" x14ac:dyDescent="0.2"/>
  <cols>
    <col min="1" max="1" width="12.42578125" customWidth="1"/>
    <col min="2" max="2" width="23.140625" customWidth="1"/>
    <col min="3" max="8" width="7.28515625" customWidth="1"/>
    <col min="9" max="9" width="10.5703125" style="34" bestFit="1" customWidth="1"/>
    <col min="10" max="10" width="25.28515625" customWidth="1"/>
  </cols>
  <sheetData>
    <row r="1" spans="1:10" s="103" customFormat="1" ht="20.25" x14ac:dyDescent="0.3">
      <c r="A1" s="103" t="str">
        <f>CONCATENATE(Toern!A1," ","Toerndaten")</f>
        <v>Törn 2015-07 Toerndaten</v>
      </c>
      <c r="I1" s="105"/>
    </row>
    <row r="2" spans="1:10" ht="13.5" customHeight="1" x14ac:dyDescent="0.35">
      <c r="A2" s="32"/>
    </row>
    <row r="3" spans="1:10" ht="13.5" customHeight="1" x14ac:dyDescent="0.35">
      <c r="A3" s="40"/>
      <c r="B3" s="16"/>
      <c r="C3" s="16" t="s">
        <v>142</v>
      </c>
      <c r="D3" s="44"/>
      <c r="E3" s="44"/>
      <c r="F3" s="16" t="s">
        <v>143</v>
      </c>
      <c r="G3" s="44"/>
      <c r="H3" s="42"/>
      <c r="I3" s="45"/>
      <c r="J3" s="11"/>
    </row>
    <row r="4" spans="1:10" x14ac:dyDescent="0.2">
      <c r="A4" s="11" t="s">
        <v>137</v>
      </c>
      <c r="B4" s="11" t="s">
        <v>138</v>
      </c>
      <c r="C4" s="43" t="s">
        <v>144</v>
      </c>
      <c r="D4" s="43" t="s">
        <v>145</v>
      </c>
      <c r="E4" s="43" t="s">
        <v>146</v>
      </c>
      <c r="F4" s="43" t="s">
        <v>144</v>
      </c>
      <c r="G4" s="43" t="s">
        <v>145</v>
      </c>
      <c r="H4" s="43" t="s">
        <v>146</v>
      </c>
      <c r="I4" s="35" t="s">
        <v>139</v>
      </c>
      <c r="J4" s="35" t="s">
        <v>140</v>
      </c>
    </row>
    <row r="5" spans="1:10" x14ac:dyDescent="0.2">
      <c r="A5" s="126"/>
      <c r="B5" s="8"/>
      <c r="C5" s="36"/>
      <c r="D5" s="36"/>
      <c r="E5" s="36"/>
      <c r="F5" s="36"/>
      <c r="G5" s="36"/>
      <c r="H5" s="36"/>
      <c r="I5" s="21"/>
      <c r="J5" s="99"/>
    </row>
    <row r="6" spans="1:10" x14ac:dyDescent="0.2">
      <c r="A6" s="126"/>
      <c r="B6" s="70"/>
      <c r="C6" s="36"/>
      <c r="D6" s="36"/>
      <c r="E6" s="36"/>
      <c r="F6" s="36"/>
      <c r="G6" s="36"/>
      <c r="H6" s="36"/>
      <c r="I6" s="21"/>
      <c r="J6" s="70"/>
    </row>
    <row r="7" spans="1:10" x14ac:dyDescent="0.2">
      <c r="A7" s="126"/>
      <c r="B7" s="70"/>
      <c r="C7" s="36"/>
      <c r="D7" s="36"/>
      <c r="E7" s="36"/>
      <c r="F7" s="36"/>
      <c r="G7" s="36"/>
      <c r="H7" s="36"/>
      <c r="I7" s="21"/>
      <c r="J7" s="70"/>
    </row>
    <row r="8" spans="1:10" x14ac:dyDescent="0.2">
      <c r="A8" s="126"/>
      <c r="B8" s="70"/>
      <c r="C8" s="36"/>
      <c r="D8" s="36"/>
      <c r="E8" s="36"/>
      <c r="F8" s="36"/>
      <c r="G8" s="36"/>
      <c r="H8" s="36"/>
      <c r="I8" s="21"/>
      <c r="J8" s="70"/>
    </row>
    <row r="9" spans="1:10" x14ac:dyDescent="0.2">
      <c r="A9" s="126"/>
      <c r="B9" s="70"/>
      <c r="C9" s="36"/>
      <c r="D9" s="36"/>
      <c r="E9" s="36"/>
      <c r="F9" s="36"/>
      <c r="G9" s="36"/>
      <c r="H9" s="36"/>
      <c r="I9" s="21"/>
      <c r="J9" s="8"/>
    </row>
    <row r="10" spans="1:10" x14ac:dyDescent="0.2">
      <c r="A10" s="126"/>
      <c r="B10" s="8"/>
      <c r="C10" s="36"/>
      <c r="D10" s="36"/>
      <c r="E10" s="36"/>
      <c r="F10" s="36"/>
      <c r="G10" s="36"/>
      <c r="H10" s="36"/>
      <c r="I10" s="21"/>
      <c r="J10" s="8"/>
    </row>
    <row r="11" spans="1:10" x14ac:dyDescent="0.2">
      <c r="A11" s="126"/>
      <c r="B11" s="8"/>
      <c r="C11" s="36"/>
      <c r="D11" s="36"/>
      <c r="E11" s="36"/>
      <c r="F11" s="36"/>
      <c r="G11" s="36"/>
      <c r="H11" s="36"/>
      <c r="I11" s="21"/>
      <c r="J11" s="41"/>
    </row>
    <row r="12" spans="1:10" x14ac:dyDescent="0.2">
      <c r="A12" s="11"/>
      <c r="B12" s="11"/>
      <c r="C12" s="37">
        <f>SUM(C5:C11)</f>
        <v>0</v>
      </c>
      <c r="D12" s="37">
        <f>SUM(D5:D11)</f>
        <v>0</v>
      </c>
      <c r="E12" s="37">
        <f>SUM(E5:E11)</f>
        <v>0</v>
      </c>
      <c r="F12" s="37">
        <f>SUM(F5:F11)</f>
        <v>0</v>
      </c>
      <c r="G12" s="37">
        <f>SUM(G5:G11)</f>
        <v>0</v>
      </c>
      <c r="H12" s="37">
        <f>F12+G12</f>
        <v>0</v>
      </c>
      <c r="I12" s="35" t="e">
        <f>SUM(I5:I11)/COUNT(I5:I11)</f>
        <v>#DIV/0!</v>
      </c>
      <c r="J12" s="11"/>
    </row>
    <row r="14" spans="1:10" ht="12.75" customHeight="1" x14ac:dyDescent="0.2"/>
    <row r="15" spans="1:10" ht="12.75" customHeight="1" x14ac:dyDescent="0.2">
      <c r="I15"/>
    </row>
    <row r="16" spans="1:10" ht="12.75" customHeight="1" x14ac:dyDescent="0.2">
      <c r="I16"/>
    </row>
    <row r="17" spans="2:12" ht="12.75" customHeight="1" x14ac:dyDescent="0.2">
      <c r="I17"/>
      <c r="L17" t="s">
        <v>141</v>
      </c>
    </row>
    <row r="18" spans="2:12" ht="12.75" customHeight="1" x14ac:dyDescent="0.2">
      <c r="I18"/>
      <c r="K18" t="s">
        <v>141</v>
      </c>
    </row>
    <row r="19" spans="2:12" ht="12.75" customHeight="1" x14ac:dyDescent="0.2">
      <c r="I19"/>
      <c r="K19" t="s">
        <v>141</v>
      </c>
    </row>
    <row r="20" spans="2:12" ht="12.75" customHeight="1" x14ac:dyDescent="0.2">
      <c r="I20"/>
      <c r="K20" t="s">
        <v>141</v>
      </c>
    </row>
    <row r="21" spans="2:12" ht="12.75" customHeight="1" x14ac:dyDescent="0.2">
      <c r="I21"/>
      <c r="K21" t="s">
        <v>141</v>
      </c>
    </row>
    <row r="22" spans="2:12" ht="12.75" customHeight="1" x14ac:dyDescent="0.2">
      <c r="I22"/>
      <c r="K22" t="s">
        <v>141</v>
      </c>
    </row>
    <row r="23" spans="2:12" ht="12.75" customHeight="1" x14ac:dyDescent="0.2">
      <c r="I23"/>
      <c r="K23" t="s">
        <v>141</v>
      </c>
    </row>
    <row r="24" spans="2:12" ht="12.75" customHeight="1" x14ac:dyDescent="0.2">
      <c r="I24"/>
    </row>
    <row r="25" spans="2:12" ht="12.75" customHeight="1" x14ac:dyDescent="0.2">
      <c r="I25"/>
    </row>
    <row r="26" spans="2:12" ht="12.75" customHeight="1" x14ac:dyDescent="0.2">
      <c r="I26"/>
    </row>
    <row r="27" spans="2:12" ht="12.75" customHeight="1" x14ac:dyDescent="0.3">
      <c r="B27" s="33"/>
      <c r="I27"/>
    </row>
    <row r="28" spans="2:12" ht="12.75" customHeight="1" x14ac:dyDescent="0.2">
      <c r="B28" s="38"/>
      <c r="I28"/>
    </row>
    <row r="29" spans="2:12" ht="12.75" customHeight="1" x14ac:dyDescent="0.2">
      <c r="B29" s="38"/>
      <c r="I29"/>
    </row>
    <row r="30" spans="2:12" ht="12.75" customHeight="1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2:12" ht="12.75" customHeight="1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2:12" ht="12.75" customHeight="1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2:11" ht="12.75" customHeight="1" x14ac:dyDescent="0.2">
      <c r="B33" s="38"/>
      <c r="C33" s="38"/>
      <c r="D33" s="38"/>
      <c r="E33" s="38"/>
      <c r="F33" s="38"/>
      <c r="G33" s="38"/>
      <c r="H33" s="38"/>
      <c r="I33" s="38"/>
      <c r="J33" s="38"/>
    </row>
    <row r="34" spans="2:11" ht="12.75" customHeight="1" x14ac:dyDescent="0.2">
      <c r="B34" s="38"/>
      <c r="C34" s="38"/>
      <c r="D34" s="38"/>
      <c r="E34" s="38"/>
      <c r="F34" s="38"/>
      <c r="G34" s="38"/>
      <c r="H34" s="38"/>
      <c r="I34" s="38"/>
      <c r="J34" s="38"/>
    </row>
    <row r="35" spans="2:11" ht="12.75" customHeight="1" x14ac:dyDescent="0.2">
      <c r="B35" s="38"/>
      <c r="C35" s="38"/>
      <c r="D35" s="38"/>
      <c r="E35" s="38"/>
      <c r="F35" s="38"/>
      <c r="G35" s="38"/>
      <c r="H35" s="38"/>
      <c r="I35" s="38"/>
      <c r="J35" s="38"/>
    </row>
    <row r="36" spans="2:11" ht="12.75" customHeight="1" x14ac:dyDescent="0.2">
      <c r="B36" s="38"/>
      <c r="C36" s="38"/>
      <c r="D36" s="38"/>
      <c r="E36" s="38"/>
      <c r="F36" s="38"/>
      <c r="G36" s="38"/>
      <c r="H36" s="38"/>
      <c r="I36" s="38"/>
      <c r="J36" s="38"/>
    </row>
    <row r="37" spans="2:11" ht="12.75" customHeight="1" x14ac:dyDescent="0.2">
      <c r="C37" s="38"/>
      <c r="D37" s="38"/>
      <c r="E37" s="38"/>
      <c r="F37" s="38"/>
      <c r="G37" s="38"/>
      <c r="H37" s="38"/>
      <c r="I37" s="38"/>
      <c r="J37" s="38"/>
      <c r="K37" s="38"/>
    </row>
    <row r="38" spans="2:11" ht="12.75" customHeight="1" x14ac:dyDescent="0.25">
      <c r="B38" s="39"/>
      <c r="I38"/>
    </row>
    <row r="39" spans="2:11" ht="12.75" customHeight="1" x14ac:dyDescent="0.2"/>
    <row r="40" spans="2:11" ht="12.75" customHeight="1" x14ac:dyDescent="0.2"/>
  </sheetData>
  <phoneticPr fontId="1" type="noConversion"/>
  <pageMargins left="0.75" right="0.75" top="1" bottom="1" header="0.4921259845" footer="0.4921259845"/>
  <pageSetup paperSize="9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3" sqref="D3:D10"/>
    </sheetView>
  </sheetViews>
  <sheetFormatPr defaultColWidth="11.42578125" defaultRowHeight="12.75" x14ac:dyDescent="0.2"/>
  <cols>
    <col min="1" max="4" width="28.42578125" customWidth="1"/>
  </cols>
  <sheetData>
    <row r="1" spans="1:4" s="103" customFormat="1" ht="20.25" x14ac:dyDescent="0.3">
      <c r="A1" s="103" t="str">
        <f>CONCATENATE(Toern!A1," ","Jachtdaten")</f>
        <v>Törn 2015-07 Jachtdaten</v>
      </c>
    </row>
    <row r="2" spans="1:4" ht="14.25" customHeight="1" x14ac:dyDescent="0.2"/>
    <row r="3" spans="1:4" x14ac:dyDescent="0.2">
      <c r="A3" s="73" t="s">
        <v>126</v>
      </c>
      <c r="B3" s="48"/>
      <c r="C3" s="73" t="s">
        <v>194</v>
      </c>
      <c r="D3" s="123"/>
    </row>
    <row r="4" spans="1:4" x14ac:dyDescent="0.2">
      <c r="A4" s="73" t="s">
        <v>127</v>
      </c>
      <c r="B4" s="123"/>
      <c r="C4" s="73" t="s">
        <v>136</v>
      </c>
      <c r="D4" s="123"/>
    </row>
    <row r="5" spans="1:4" x14ac:dyDescent="0.2">
      <c r="A5" s="73" t="s">
        <v>128</v>
      </c>
      <c r="B5" s="123"/>
      <c r="C5" s="73" t="s">
        <v>195</v>
      </c>
      <c r="D5" s="123"/>
    </row>
    <row r="6" spans="1:4" x14ac:dyDescent="0.2">
      <c r="A6" s="73" t="s">
        <v>129</v>
      </c>
      <c r="B6" s="48"/>
      <c r="C6" s="73" t="s">
        <v>196</v>
      </c>
      <c r="D6" s="123"/>
    </row>
    <row r="7" spans="1:4" x14ac:dyDescent="0.2">
      <c r="A7" s="73" t="s">
        <v>131</v>
      </c>
      <c r="B7" s="48"/>
      <c r="C7" s="73" t="s">
        <v>130</v>
      </c>
      <c r="D7" s="123"/>
    </row>
    <row r="8" spans="1:4" x14ac:dyDescent="0.2">
      <c r="A8" s="73" t="s">
        <v>132</v>
      </c>
      <c r="B8" s="48"/>
      <c r="C8" s="73" t="s">
        <v>197</v>
      </c>
      <c r="D8" s="123"/>
    </row>
    <row r="9" spans="1:4" x14ac:dyDescent="0.2">
      <c r="A9" s="73" t="s">
        <v>134</v>
      </c>
      <c r="B9" s="48"/>
      <c r="C9" s="73" t="s">
        <v>133</v>
      </c>
      <c r="D9" s="123"/>
    </row>
    <row r="10" spans="1:4" x14ac:dyDescent="0.2">
      <c r="A10" s="73" t="s">
        <v>135</v>
      </c>
      <c r="B10" s="123"/>
      <c r="C10" s="73" t="s">
        <v>198</v>
      </c>
      <c r="D10" s="123"/>
    </row>
  </sheetData>
  <phoneticPr fontId="1" type="noConversion"/>
  <pageMargins left="0.75" right="0.75" top="1" bottom="1" header="0.4921259845" footer="0.4921259845"/>
  <pageSetup paperSize="9" fitToWidth="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ColWidth="11.42578125" defaultRowHeight="12.75" x14ac:dyDescent="0.2"/>
  <cols>
    <col min="1" max="1" width="25" bestFit="1" customWidth="1"/>
    <col min="3" max="3" width="14.140625" bestFit="1" customWidth="1"/>
  </cols>
  <sheetData>
    <row r="1" spans="1:5" x14ac:dyDescent="0.2">
      <c r="A1" s="51"/>
    </row>
    <row r="2" spans="1:5" x14ac:dyDescent="0.2">
      <c r="A2" s="51"/>
    </row>
    <row r="3" spans="1:5" x14ac:dyDescent="0.2">
      <c r="A3" s="51"/>
      <c r="B3" s="50"/>
      <c r="E3" s="50"/>
    </row>
    <row r="4" spans="1:5" x14ac:dyDescent="0.2">
      <c r="A4" s="51"/>
      <c r="B4" s="50"/>
      <c r="E4" s="50"/>
    </row>
    <row r="5" spans="1:5" x14ac:dyDescent="0.2">
      <c r="A5" s="51"/>
    </row>
    <row r="6" spans="1:5" x14ac:dyDescent="0.2">
      <c r="A6" s="51"/>
    </row>
    <row r="7" spans="1:5" x14ac:dyDescent="0.2">
      <c r="A7" s="51"/>
    </row>
    <row r="8" spans="1:5" x14ac:dyDescent="0.2">
      <c r="A8" s="51"/>
    </row>
    <row r="9" spans="1:5" x14ac:dyDescent="0.2">
      <c r="A9" s="51"/>
    </row>
    <row r="10" spans="1:5" x14ac:dyDescent="0.2">
      <c r="A10" s="51"/>
    </row>
    <row r="11" spans="1:5" x14ac:dyDescent="0.2">
      <c r="A11" s="51"/>
    </row>
    <row r="12" spans="1:5" x14ac:dyDescent="0.2">
      <c r="A12" s="51"/>
    </row>
    <row r="13" spans="1:5" x14ac:dyDescent="0.2">
      <c r="A13" s="51"/>
    </row>
    <row r="14" spans="1:5" x14ac:dyDescent="0.2">
      <c r="A14" s="51"/>
    </row>
    <row r="15" spans="1:5" x14ac:dyDescent="0.2">
      <c r="A15" s="51"/>
      <c r="E15" s="50"/>
    </row>
    <row r="16" spans="1:5" x14ac:dyDescent="0.2">
      <c r="A16" s="51"/>
      <c r="B16" s="50"/>
      <c r="E16" s="50"/>
    </row>
    <row r="17" spans="1:1" x14ac:dyDescent="0.2">
      <c r="A17" s="49"/>
    </row>
    <row r="18" spans="1:1" x14ac:dyDescent="0.2">
      <c r="A18" s="49"/>
    </row>
    <row r="19" spans="1:1" x14ac:dyDescent="0.2">
      <c r="A19" s="49"/>
    </row>
    <row r="20" spans="1:1" x14ac:dyDescent="0.2">
      <c r="A20" s="49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2" workbookViewId="0">
      <selection activeCell="B46" sqref="B46"/>
    </sheetView>
  </sheetViews>
  <sheetFormatPr defaultColWidth="11.42578125" defaultRowHeight="12.75" x14ac:dyDescent="0.2"/>
  <cols>
    <col min="1" max="4" width="11.42578125" style="78"/>
    <col min="5" max="16384" width="11.42578125" style="47"/>
  </cols>
  <sheetData>
    <row r="1" spans="1:6" ht="23.25" x14ac:dyDescent="0.35">
      <c r="A1" s="79" t="s">
        <v>206</v>
      </c>
    </row>
    <row r="3" spans="1:6" ht="13.5" thickBot="1" x14ac:dyDescent="0.25">
      <c r="A3" s="78" t="s">
        <v>215</v>
      </c>
      <c r="D3" s="78" t="s">
        <v>223</v>
      </c>
      <c r="E3" s="124">
        <v>7.5880000000000001</v>
      </c>
      <c r="F3" s="47" t="s">
        <v>207</v>
      </c>
    </row>
    <row r="4" spans="1:6" x14ac:dyDescent="0.2">
      <c r="A4" s="89" t="str">
        <f>F3</f>
        <v>Kuna</v>
      </c>
      <c r="B4" s="90" t="s">
        <v>186</v>
      </c>
      <c r="C4" s="93" t="s">
        <v>186</v>
      </c>
      <c r="D4" s="94" t="str">
        <f>F3</f>
        <v>Kuna</v>
      </c>
    </row>
    <row r="5" spans="1:6" x14ac:dyDescent="0.2">
      <c r="A5" s="91">
        <v>10</v>
      </c>
      <c r="B5" s="98">
        <f t="shared" ref="B5:B44" si="0">A5/$E$3</f>
        <v>1.3178703215603584</v>
      </c>
      <c r="C5" s="91">
        <v>10</v>
      </c>
      <c r="D5" s="92">
        <f t="shared" ref="D5:D44" si="1">C5*$E$3</f>
        <v>75.88</v>
      </c>
    </row>
    <row r="6" spans="1:6" x14ac:dyDescent="0.2">
      <c r="A6" s="91">
        <v>20</v>
      </c>
      <c r="B6" s="92">
        <f t="shared" si="0"/>
        <v>2.6357406431207169</v>
      </c>
      <c r="C6" s="91">
        <v>20</v>
      </c>
      <c r="D6" s="92">
        <f t="shared" si="1"/>
        <v>151.76</v>
      </c>
    </row>
    <row r="7" spans="1:6" x14ac:dyDescent="0.2">
      <c r="A7" s="91">
        <v>30</v>
      </c>
      <c r="B7" s="92">
        <f t="shared" si="0"/>
        <v>3.9536109646810753</v>
      </c>
      <c r="C7" s="91">
        <v>30</v>
      </c>
      <c r="D7" s="92">
        <f t="shared" si="1"/>
        <v>227.64000000000001</v>
      </c>
    </row>
    <row r="8" spans="1:6" x14ac:dyDescent="0.2">
      <c r="A8" s="91">
        <v>40</v>
      </c>
      <c r="B8" s="92">
        <f t="shared" si="0"/>
        <v>5.2714812862414338</v>
      </c>
      <c r="C8" s="91">
        <v>40</v>
      </c>
      <c r="D8" s="92">
        <f t="shared" si="1"/>
        <v>303.52</v>
      </c>
    </row>
    <row r="9" spans="1:6" x14ac:dyDescent="0.2">
      <c r="A9" s="91">
        <v>50</v>
      </c>
      <c r="B9" s="92">
        <f t="shared" si="0"/>
        <v>6.5893516078017926</v>
      </c>
      <c r="C9" s="91">
        <v>50</v>
      </c>
      <c r="D9" s="92">
        <f t="shared" si="1"/>
        <v>379.4</v>
      </c>
    </row>
    <row r="10" spans="1:6" x14ac:dyDescent="0.2">
      <c r="A10" s="91">
        <v>60</v>
      </c>
      <c r="B10" s="92">
        <f t="shared" si="0"/>
        <v>7.9072219293621506</v>
      </c>
      <c r="C10" s="91">
        <v>60</v>
      </c>
      <c r="D10" s="92">
        <f t="shared" si="1"/>
        <v>455.28000000000003</v>
      </c>
    </row>
    <row r="11" spans="1:6" x14ac:dyDescent="0.2">
      <c r="A11" s="91">
        <v>70</v>
      </c>
      <c r="B11" s="92">
        <f t="shared" si="0"/>
        <v>9.2250922509225095</v>
      </c>
      <c r="C11" s="91">
        <v>70</v>
      </c>
      <c r="D11" s="92">
        <f t="shared" si="1"/>
        <v>531.16</v>
      </c>
    </row>
    <row r="12" spans="1:6" x14ac:dyDescent="0.2">
      <c r="A12" s="91">
        <v>80</v>
      </c>
      <c r="B12" s="92">
        <f t="shared" si="0"/>
        <v>10.542962572482868</v>
      </c>
      <c r="C12" s="91">
        <v>80</v>
      </c>
      <c r="D12" s="92">
        <f t="shared" si="1"/>
        <v>607.04</v>
      </c>
    </row>
    <row r="13" spans="1:6" x14ac:dyDescent="0.2">
      <c r="A13" s="91">
        <v>90</v>
      </c>
      <c r="B13" s="92">
        <f t="shared" si="0"/>
        <v>11.860832894043225</v>
      </c>
      <c r="C13" s="91">
        <v>90</v>
      </c>
      <c r="D13" s="92">
        <f t="shared" si="1"/>
        <v>682.92</v>
      </c>
    </row>
    <row r="14" spans="1:6" x14ac:dyDescent="0.2">
      <c r="A14" s="91">
        <v>100</v>
      </c>
      <c r="B14" s="92">
        <f t="shared" si="0"/>
        <v>13.178703215603585</v>
      </c>
      <c r="C14" s="91">
        <v>100</v>
      </c>
      <c r="D14" s="92">
        <f t="shared" si="1"/>
        <v>758.8</v>
      </c>
    </row>
    <row r="15" spans="1:6" x14ac:dyDescent="0.2">
      <c r="A15" s="91">
        <v>110</v>
      </c>
      <c r="B15" s="92">
        <f t="shared" si="0"/>
        <v>14.496573537163943</v>
      </c>
      <c r="C15" s="91">
        <v>110</v>
      </c>
      <c r="D15" s="92">
        <f t="shared" si="1"/>
        <v>834.68000000000006</v>
      </c>
    </row>
    <row r="16" spans="1:6" x14ac:dyDescent="0.2">
      <c r="A16" s="91">
        <v>120</v>
      </c>
      <c r="B16" s="92">
        <f t="shared" si="0"/>
        <v>15.814443858724301</v>
      </c>
      <c r="C16" s="91">
        <v>120</v>
      </c>
      <c r="D16" s="92">
        <f t="shared" si="1"/>
        <v>910.56000000000006</v>
      </c>
    </row>
    <row r="17" spans="1:4" x14ac:dyDescent="0.2">
      <c r="A17" s="91">
        <v>130</v>
      </c>
      <c r="B17" s="92">
        <f t="shared" si="0"/>
        <v>17.132314180284659</v>
      </c>
      <c r="C17" s="91">
        <v>130</v>
      </c>
      <c r="D17" s="92">
        <f t="shared" si="1"/>
        <v>986.44</v>
      </c>
    </row>
    <row r="18" spans="1:4" x14ac:dyDescent="0.2">
      <c r="A18" s="91">
        <v>140</v>
      </c>
      <c r="B18" s="92">
        <f t="shared" si="0"/>
        <v>18.450184501845019</v>
      </c>
      <c r="C18" s="91">
        <v>140</v>
      </c>
      <c r="D18" s="92">
        <f t="shared" si="1"/>
        <v>1062.32</v>
      </c>
    </row>
    <row r="19" spans="1:4" x14ac:dyDescent="0.2">
      <c r="A19" s="91">
        <v>150</v>
      </c>
      <c r="B19" s="92">
        <f t="shared" si="0"/>
        <v>19.768054823405375</v>
      </c>
      <c r="C19" s="91">
        <v>150</v>
      </c>
      <c r="D19" s="92">
        <f t="shared" si="1"/>
        <v>1138.2</v>
      </c>
    </row>
    <row r="20" spans="1:4" x14ac:dyDescent="0.2">
      <c r="A20" s="91">
        <v>160</v>
      </c>
      <c r="B20" s="92">
        <f t="shared" si="0"/>
        <v>21.085925144965735</v>
      </c>
      <c r="C20" s="91">
        <v>160</v>
      </c>
      <c r="D20" s="92">
        <f t="shared" si="1"/>
        <v>1214.08</v>
      </c>
    </row>
    <row r="21" spans="1:4" x14ac:dyDescent="0.2">
      <c r="A21" s="91">
        <v>170</v>
      </c>
      <c r="B21" s="92">
        <f t="shared" si="0"/>
        <v>22.403795466526095</v>
      </c>
      <c r="C21" s="91">
        <v>170</v>
      </c>
      <c r="D21" s="92">
        <f t="shared" si="1"/>
        <v>1289.96</v>
      </c>
    </row>
    <row r="22" spans="1:4" x14ac:dyDescent="0.2">
      <c r="A22" s="91">
        <v>180</v>
      </c>
      <c r="B22" s="92">
        <f t="shared" si="0"/>
        <v>23.721665788086451</v>
      </c>
      <c r="C22" s="91">
        <v>180</v>
      </c>
      <c r="D22" s="92">
        <f t="shared" si="1"/>
        <v>1365.84</v>
      </c>
    </row>
    <row r="23" spans="1:4" x14ac:dyDescent="0.2">
      <c r="A23" s="91">
        <v>190</v>
      </c>
      <c r="B23" s="92">
        <f t="shared" si="0"/>
        <v>25.039536109646811</v>
      </c>
      <c r="C23" s="91">
        <v>190</v>
      </c>
      <c r="D23" s="92">
        <f t="shared" si="1"/>
        <v>1441.72</v>
      </c>
    </row>
    <row r="24" spans="1:4" x14ac:dyDescent="0.2">
      <c r="A24" s="91">
        <v>200</v>
      </c>
      <c r="B24" s="92">
        <f t="shared" si="0"/>
        <v>26.357406431207171</v>
      </c>
      <c r="C24" s="91">
        <v>200</v>
      </c>
      <c r="D24" s="92">
        <f t="shared" si="1"/>
        <v>1517.6</v>
      </c>
    </row>
    <row r="25" spans="1:4" x14ac:dyDescent="0.2">
      <c r="A25" s="91">
        <v>210</v>
      </c>
      <c r="B25" s="92">
        <f t="shared" si="0"/>
        <v>27.675276752767527</v>
      </c>
      <c r="C25" s="91">
        <v>210</v>
      </c>
      <c r="D25" s="92">
        <f t="shared" si="1"/>
        <v>1593.48</v>
      </c>
    </row>
    <row r="26" spans="1:4" x14ac:dyDescent="0.2">
      <c r="A26" s="91">
        <v>220</v>
      </c>
      <c r="B26" s="92">
        <f t="shared" si="0"/>
        <v>28.993147074327887</v>
      </c>
      <c r="C26" s="91">
        <v>220</v>
      </c>
      <c r="D26" s="92">
        <f t="shared" si="1"/>
        <v>1669.3600000000001</v>
      </c>
    </row>
    <row r="27" spans="1:4" x14ac:dyDescent="0.2">
      <c r="A27" s="91">
        <v>230</v>
      </c>
      <c r="B27" s="92">
        <f t="shared" si="0"/>
        <v>30.311017395888243</v>
      </c>
      <c r="C27" s="91">
        <v>230</v>
      </c>
      <c r="D27" s="92">
        <f t="shared" si="1"/>
        <v>1745.24</v>
      </c>
    </row>
    <row r="28" spans="1:4" x14ac:dyDescent="0.2">
      <c r="A28" s="91">
        <v>240</v>
      </c>
      <c r="B28" s="92">
        <f t="shared" si="0"/>
        <v>31.628887717448603</v>
      </c>
      <c r="C28" s="91">
        <v>240</v>
      </c>
      <c r="D28" s="92">
        <f t="shared" si="1"/>
        <v>1821.1200000000001</v>
      </c>
    </row>
    <row r="29" spans="1:4" x14ac:dyDescent="0.2">
      <c r="A29" s="91">
        <v>250</v>
      </c>
      <c r="B29" s="92">
        <f t="shared" si="0"/>
        <v>32.946758039008962</v>
      </c>
      <c r="C29" s="91">
        <v>250</v>
      </c>
      <c r="D29" s="92">
        <f t="shared" si="1"/>
        <v>1897</v>
      </c>
    </row>
    <row r="30" spans="1:4" x14ac:dyDescent="0.2">
      <c r="A30" s="91">
        <v>260</v>
      </c>
      <c r="B30" s="92">
        <f t="shared" si="0"/>
        <v>34.264628360569318</v>
      </c>
      <c r="C30" s="91">
        <v>260</v>
      </c>
      <c r="D30" s="92">
        <f t="shared" si="1"/>
        <v>1972.88</v>
      </c>
    </row>
    <row r="31" spans="1:4" x14ac:dyDescent="0.2">
      <c r="A31" s="91">
        <v>270</v>
      </c>
      <c r="B31" s="92">
        <f t="shared" si="0"/>
        <v>35.582498682129675</v>
      </c>
      <c r="C31" s="91">
        <v>270</v>
      </c>
      <c r="D31" s="92">
        <f t="shared" si="1"/>
        <v>2048.7600000000002</v>
      </c>
    </row>
    <row r="32" spans="1:4" x14ac:dyDescent="0.2">
      <c r="A32" s="91">
        <v>280</v>
      </c>
      <c r="B32" s="92">
        <f t="shared" si="0"/>
        <v>36.900369003690038</v>
      </c>
      <c r="C32" s="91">
        <v>280</v>
      </c>
      <c r="D32" s="92">
        <f t="shared" si="1"/>
        <v>2124.64</v>
      </c>
    </row>
    <row r="33" spans="1:4" x14ac:dyDescent="0.2">
      <c r="A33" s="91">
        <v>290</v>
      </c>
      <c r="B33" s="92">
        <f t="shared" si="0"/>
        <v>38.218239325250394</v>
      </c>
      <c r="C33" s="91">
        <v>290</v>
      </c>
      <c r="D33" s="92">
        <f t="shared" si="1"/>
        <v>2200.52</v>
      </c>
    </row>
    <row r="34" spans="1:4" x14ac:dyDescent="0.2">
      <c r="A34" s="91">
        <v>300</v>
      </c>
      <c r="B34" s="92">
        <f t="shared" si="0"/>
        <v>39.53610964681075</v>
      </c>
      <c r="C34" s="91">
        <v>300</v>
      </c>
      <c r="D34" s="92">
        <f t="shared" si="1"/>
        <v>2276.4</v>
      </c>
    </row>
    <row r="35" spans="1:4" x14ac:dyDescent="0.2">
      <c r="A35" s="91">
        <v>310</v>
      </c>
      <c r="B35" s="92">
        <f t="shared" si="0"/>
        <v>40.853979968371114</v>
      </c>
      <c r="C35" s="91">
        <v>310</v>
      </c>
      <c r="D35" s="92">
        <f t="shared" si="1"/>
        <v>2352.2800000000002</v>
      </c>
    </row>
    <row r="36" spans="1:4" x14ac:dyDescent="0.2">
      <c r="A36" s="91">
        <v>320</v>
      </c>
      <c r="B36" s="92">
        <f t="shared" si="0"/>
        <v>42.17185028993147</v>
      </c>
      <c r="C36" s="91">
        <v>320</v>
      </c>
      <c r="D36" s="92">
        <f t="shared" si="1"/>
        <v>2428.16</v>
      </c>
    </row>
    <row r="37" spans="1:4" x14ac:dyDescent="0.2">
      <c r="A37" s="91">
        <v>330</v>
      </c>
      <c r="B37" s="92">
        <f t="shared" si="0"/>
        <v>43.489720611491826</v>
      </c>
      <c r="C37" s="91">
        <v>330</v>
      </c>
      <c r="D37" s="92">
        <f t="shared" si="1"/>
        <v>2504.04</v>
      </c>
    </row>
    <row r="38" spans="1:4" x14ac:dyDescent="0.2">
      <c r="A38" s="91">
        <v>340</v>
      </c>
      <c r="B38" s="92">
        <f t="shared" si="0"/>
        <v>44.80759093305219</v>
      </c>
      <c r="C38" s="91">
        <v>340</v>
      </c>
      <c r="D38" s="92">
        <f t="shared" si="1"/>
        <v>2579.92</v>
      </c>
    </row>
    <row r="39" spans="1:4" x14ac:dyDescent="0.2">
      <c r="A39" s="91">
        <v>350</v>
      </c>
      <c r="B39" s="92">
        <f t="shared" si="0"/>
        <v>46.125461254612546</v>
      </c>
      <c r="C39" s="91">
        <v>350</v>
      </c>
      <c r="D39" s="92">
        <f t="shared" si="1"/>
        <v>2655.8</v>
      </c>
    </row>
    <row r="40" spans="1:4" x14ac:dyDescent="0.2">
      <c r="A40" s="91">
        <v>360</v>
      </c>
      <c r="B40" s="92">
        <f t="shared" si="0"/>
        <v>47.443331576172902</v>
      </c>
      <c r="C40" s="91">
        <v>360</v>
      </c>
      <c r="D40" s="92">
        <f t="shared" si="1"/>
        <v>2731.68</v>
      </c>
    </row>
    <row r="41" spans="1:4" x14ac:dyDescent="0.2">
      <c r="A41" s="91">
        <v>370</v>
      </c>
      <c r="B41" s="92">
        <f t="shared" si="0"/>
        <v>48.761201897733265</v>
      </c>
      <c r="C41" s="91">
        <v>370</v>
      </c>
      <c r="D41" s="92">
        <f t="shared" si="1"/>
        <v>2807.56</v>
      </c>
    </row>
    <row r="42" spans="1:4" x14ac:dyDescent="0.2">
      <c r="A42" s="91">
        <v>380</v>
      </c>
      <c r="B42" s="92">
        <f t="shared" si="0"/>
        <v>50.079072219293622</v>
      </c>
      <c r="C42" s="91">
        <v>380</v>
      </c>
      <c r="D42" s="92">
        <f t="shared" si="1"/>
        <v>2883.44</v>
      </c>
    </row>
    <row r="43" spans="1:4" x14ac:dyDescent="0.2">
      <c r="A43" s="91">
        <v>390</v>
      </c>
      <c r="B43" s="92">
        <f t="shared" si="0"/>
        <v>51.396942540853978</v>
      </c>
      <c r="C43" s="91">
        <v>390</v>
      </c>
      <c r="D43" s="92">
        <f t="shared" si="1"/>
        <v>2959.32</v>
      </c>
    </row>
    <row r="44" spans="1:4" x14ac:dyDescent="0.2">
      <c r="A44" s="91">
        <v>400</v>
      </c>
      <c r="B44" s="92">
        <f t="shared" si="0"/>
        <v>52.714812862414341</v>
      </c>
      <c r="C44" s="91">
        <v>400</v>
      </c>
      <c r="D44" s="92">
        <f t="shared" si="1"/>
        <v>3035.2</v>
      </c>
    </row>
    <row r="45" spans="1:4" x14ac:dyDescent="0.2">
      <c r="A45" s="91"/>
      <c r="B45" s="92"/>
      <c r="C45" s="91"/>
      <c r="D45" s="92"/>
    </row>
    <row r="46" spans="1:4" x14ac:dyDescent="0.2">
      <c r="A46" s="91">
        <v>1143</v>
      </c>
      <c r="B46" s="92">
        <f t="shared" ref="B46:B48" si="2">A46/$E$3</f>
        <v>150.63257775434897</v>
      </c>
      <c r="C46" s="91">
        <v>401</v>
      </c>
      <c r="D46" s="92">
        <f t="shared" ref="D46:D48" si="3">C46*$E$3</f>
        <v>3042.788</v>
      </c>
    </row>
    <row r="47" spans="1:4" x14ac:dyDescent="0.2">
      <c r="A47" s="91">
        <v>226</v>
      </c>
      <c r="B47" s="92">
        <f t="shared" si="2"/>
        <v>29.783869267264102</v>
      </c>
      <c r="C47" s="91">
        <v>402</v>
      </c>
      <c r="D47" s="92">
        <f t="shared" si="3"/>
        <v>3050.3760000000002</v>
      </c>
    </row>
    <row r="48" spans="1:4" x14ac:dyDescent="0.2">
      <c r="A48" s="91"/>
      <c r="B48" s="92">
        <f t="shared" si="2"/>
        <v>0</v>
      </c>
      <c r="C48" s="91">
        <v>403</v>
      </c>
      <c r="D48" s="92">
        <f t="shared" si="3"/>
        <v>3057.9639999999999</v>
      </c>
    </row>
    <row r="49" spans="1:1" x14ac:dyDescent="0.2">
      <c r="A49" s="8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Toern</vt:lpstr>
      <vt:lpstr>Fixkosten</vt:lpstr>
      <vt:lpstr>Bordkasse</vt:lpstr>
      <vt:lpstr>Fahrgem</vt:lpstr>
      <vt:lpstr>Abrechnung</vt:lpstr>
      <vt:lpstr>Toerndaten</vt:lpstr>
      <vt:lpstr>Jachtdaten</vt:lpstr>
      <vt:lpstr>Routenplanung</vt:lpstr>
      <vt:lpstr>Währung</vt:lpstr>
      <vt:lpstr>Toernbesprechung</vt:lpstr>
      <vt:lpstr>Skipperkoffer</vt:lpstr>
      <vt:lpstr>Packliste</vt:lpstr>
      <vt:lpstr>Packliste Gertrude</vt:lpstr>
      <vt:lpstr>Packliste Ursula</vt:lpstr>
      <vt:lpstr>Packliste Aila</vt:lpstr>
      <vt:lpstr>Einkaufsliste</vt:lpstr>
      <vt:lpstr>Einkaufsliste2</vt:lpstr>
      <vt:lpstr>Mengenbedarf</vt:lpstr>
      <vt:lpstr>Formeln</vt:lpstr>
      <vt:lpstr>Tipps&amp;Tricks</vt:lpstr>
      <vt:lpstr>Einkaufsliste!Print_Area</vt:lpstr>
    </vt:vector>
  </TitlesOfParts>
  <Company>7iD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cp:lastPrinted>2013-09-13T12:22:54Z</cp:lastPrinted>
  <dcterms:created xsi:type="dcterms:W3CDTF">2006-05-29T09:10:46Z</dcterms:created>
  <dcterms:modified xsi:type="dcterms:W3CDTF">2015-07-22T09:17:19Z</dcterms:modified>
</cp:coreProperties>
</file>