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5180" windowHeight="9060" tabRatio="804"/>
  </bookViews>
  <sheets>
    <sheet name="Toern" sheetId="19" r:id="rId1"/>
    <sheet name="Fixkosten" sheetId="16" r:id="rId2"/>
    <sheet name="Bordkasse" sheetId="13" r:id="rId3"/>
    <sheet name="Fahrgem" sheetId="20" r:id="rId4"/>
    <sheet name="Abrechnung" sheetId="17" r:id="rId5"/>
    <sheet name="Toerndaten" sheetId="12" r:id="rId6"/>
    <sheet name="Jachtdaten" sheetId="11" r:id="rId7"/>
    <sheet name="Routenplanung" sheetId="14" state="hidden" r:id="rId8"/>
    <sheet name="Währung" sheetId="15" r:id="rId9"/>
    <sheet name="Toernbesprechung" sheetId="5" r:id="rId10"/>
    <sheet name="Skipperkoffer" sheetId="9" r:id="rId11"/>
    <sheet name="Packliste" sheetId="8" r:id="rId12"/>
    <sheet name="Sheet2" sheetId="22" r:id="rId13"/>
    <sheet name="Einkaufsliste" sheetId="4" r:id="rId14"/>
    <sheet name="Einkaufsliste2" sheetId="10" r:id="rId15"/>
    <sheet name="Formeln" sheetId="18" r:id="rId16"/>
  </sheets>
  <calcPr calcId="144525"/>
</workbook>
</file>

<file path=xl/calcChain.xml><?xml version="1.0" encoding="utf-8"?>
<calcChain xmlns="http://schemas.openxmlformats.org/spreadsheetml/2006/main">
  <c r="A1" i="16" l="1"/>
  <c r="A1" i="11"/>
  <c r="A1" i="20"/>
  <c r="A1" i="13"/>
  <c r="A1" i="12"/>
  <c r="A1" i="17"/>
  <c r="D18" i="13"/>
  <c r="L4" i="16"/>
  <c r="K4" i="16"/>
  <c r="C4" i="16"/>
  <c r="L3" i="16"/>
  <c r="K3" i="16"/>
  <c r="J3" i="16"/>
  <c r="I3" i="16"/>
  <c r="H3" i="16"/>
  <c r="G3" i="16"/>
  <c r="F3" i="16"/>
  <c r="E3" i="16"/>
  <c r="D3" i="16"/>
  <c r="C3" i="16"/>
  <c r="D3" i="13"/>
  <c r="E3" i="13"/>
  <c r="C14" i="13" l="1"/>
  <c r="C15" i="13"/>
  <c r="B45" i="15" l="1"/>
  <c r="D45" i="15"/>
  <c r="B46" i="15"/>
  <c r="D46" i="15"/>
  <c r="B47" i="15"/>
  <c r="D47" i="15"/>
  <c r="C7" i="13"/>
  <c r="D4" i="15" l="1"/>
  <c r="A4" i="15"/>
  <c r="B6" i="18"/>
  <c r="C6" i="18"/>
  <c r="B5" i="18"/>
  <c r="C5" i="18"/>
  <c r="N3" i="16"/>
  <c r="C16" i="13"/>
  <c r="C17" i="13"/>
  <c r="C11" i="13"/>
  <c r="C12" i="13"/>
  <c r="C13" i="13"/>
  <c r="C8" i="13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26" i="15"/>
  <c r="D27" i="15"/>
  <c r="D28" i="15"/>
  <c r="D29" i="15"/>
  <c r="D30" i="15"/>
  <c r="D31" i="15"/>
  <c r="D32" i="15"/>
  <c r="D33" i="15"/>
  <c r="D34" i="15"/>
  <c r="D35" i="15"/>
  <c r="D36" i="15"/>
  <c r="D37" i="15"/>
  <c r="D38" i="15"/>
  <c r="D39" i="15"/>
  <c r="D40" i="15"/>
  <c r="D41" i="15"/>
  <c r="D42" i="15"/>
  <c r="D43" i="15"/>
  <c r="D44" i="15"/>
  <c r="D5" i="15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B39" i="15"/>
  <c r="B40" i="15"/>
  <c r="B41" i="15"/>
  <c r="B42" i="15"/>
  <c r="B43" i="15"/>
  <c r="B44" i="15"/>
  <c r="B5" i="15"/>
  <c r="M3" i="13"/>
  <c r="L3" i="13"/>
  <c r="K3" i="13"/>
  <c r="J3" i="13"/>
  <c r="I3" i="13"/>
  <c r="H3" i="13"/>
  <c r="G3" i="13"/>
  <c r="F3" i="13"/>
  <c r="C12" i="12"/>
  <c r="D12" i="12"/>
  <c r="E12" i="12"/>
  <c r="F12" i="12"/>
  <c r="G12" i="12"/>
  <c r="H12" i="12"/>
  <c r="I12" i="12"/>
  <c r="D3" i="20"/>
  <c r="E3" i="20"/>
  <c r="F3" i="20"/>
  <c r="G3" i="20"/>
  <c r="H3" i="20"/>
  <c r="I3" i="20"/>
  <c r="J3" i="20"/>
  <c r="K3" i="20"/>
  <c r="L3" i="20"/>
  <c r="M3" i="20"/>
  <c r="O3" i="20"/>
  <c r="O9" i="20" s="1"/>
  <c r="D9" i="20"/>
  <c r="E9" i="20"/>
  <c r="F9" i="20"/>
  <c r="G9" i="20"/>
  <c r="H9" i="20"/>
  <c r="I9" i="20"/>
  <c r="J9" i="20"/>
  <c r="K9" i="20"/>
  <c r="L9" i="20"/>
  <c r="M9" i="20"/>
  <c r="N9" i="20"/>
  <c r="O3" i="13"/>
  <c r="C9" i="13"/>
  <c r="C10" i="13"/>
  <c r="E18" i="13"/>
  <c r="F18" i="13"/>
  <c r="G18" i="13"/>
  <c r="H18" i="13"/>
  <c r="I18" i="13"/>
  <c r="J18" i="13"/>
  <c r="K18" i="13"/>
  <c r="L18" i="13"/>
  <c r="M18" i="13"/>
  <c r="N21" i="13"/>
  <c r="N22" i="13"/>
  <c r="N23" i="13"/>
  <c r="M14" i="16"/>
  <c r="M15" i="16"/>
  <c r="M16" i="16"/>
  <c r="M17" i="16"/>
  <c r="B18" i="16"/>
  <c r="M18" i="16"/>
  <c r="N18" i="16"/>
  <c r="D6" i="18"/>
  <c r="D5" i="18"/>
  <c r="J4" i="16" l="1"/>
  <c r="I4" i="16"/>
  <c r="H4" i="16"/>
  <c r="G4" i="16"/>
  <c r="F4" i="16"/>
  <c r="E4" i="16"/>
  <c r="D4" i="16"/>
  <c r="C18" i="16"/>
  <c r="L18" i="16"/>
  <c r="I18" i="16"/>
  <c r="H18" i="16"/>
  <c r="G18" i="16"/>
  <c r="F18" i="16"/>
  <c r="O23" i="13"/>
  <c r="C19" i="13" s="1"/>
  <c r="C18" i="13"/>
  <c r="D18" i="16"/>
  <c r="D10" i="20"/>
  <c r="D11" i="20" s="1"/>
  <c r="G10" i="20"/>
  <c r="G11" i="20" s="1"/>
  <c r="M10" i="20"/>
  <c r="M11" i="20" s="1"/>
  <c r="E10" i="20"/>
  <c r="E11" i="20" s="1"/>
  <c r="I10" i="20"/>
  <c r="I11" i="20" s="1"/>
  <c r="L10" i="20"/>
  <c r="L11" i="20" s="1"/>
  <c r="K10" i="20"/>
  <c r="K11" i="20" s="1"/>
  <c r="E18" i="16"/>
  <c r="J10" i="20"/>
  <c r="J11" i="20" s="1"/>
  <c r="H10" i="20"/>
  <c r="H11" i="20" s="1"/>
  <c r="F10" i="20"/>
  <c r="F11" i="20" s="1"/>
  <c r="C24" i="13" l="1"/>
  <c r="N18" i="13"/>
  <c r="N24" i="13" s="1"/>
  <c r="O24" i="13" s="1"/>
  <c r="O18" i="13" l="1"/>
  <c r="D19" i="13" l="1"/>
  <c r="D20" i="13" s="1"/>
  <c r="D24" i="13" s="1"/>
  <c r="M19" i="13"/>
  <c r="L19" i="13"/>
  <c r="K19" i="13"/>
  <c r="J19" i="13"/>
  <c r="I19" i="13"/>
  <c r="H19" i="13"/>
  <c r="G19" i="13"/>
  <c r="F19" i="13"/>
  <c r="F20" i="13" s="1"/>
  <c r="F24" i="13" s="1"/>
  <c r="E19" i="13"/>
  <c r="H20" i="13"/>
  <c r="H24" i="13" s="1"/>
  <c r="E20" i="13"/>
  <c r="E24" i="13" s="1"/>
  <c r="M20" i="13"/>
  <c r="M24" i="13" s="1"/>
  <c r="G20" i="13"/>
  <c r="G24" i="13" s="1"/>
  <c r="J20" i="13"/>
  <c r="J24" i="13" s="1"/>
  <c r="I20" i="13"/>
  <c r="I24" i="13" s="1"/>
  <c r="L20" i="13"/>
  <c r="L24" i="13" s="1"/>
  <c r="K20" i="13"/>
  <c r="K24" i="13" s="1"/>
  <c r="O25" i="13" l="1"/>
</calcChain>
</file>

<file path=xl/comments1.xml><?xml version="1.0" encoding="utf-8"?>
<comments xmlns="http://schemas.openxmlformats.org/spreadsheetml/2006/main">
  <authors>
    <author>Reinhard Dunst</author>
  </authors>
  <commentList>
    <comment ref="N18" authorId="0">
      <text>
        <r>
          <rPr>
            <sz val="9"/>
            <color indexed="81"/>
            <rFont val="Tahoma"/>
            <family val="2"/>
          </rPr>
          <t>Differenz Fixkosten/Einzahlung</t>
        </r>
      </text>
    </comment>
  </commentList>
</comments>
</file>

<file path=xl/sharedStrings.xml><?xml version="1.0" encoding="utf-8"?>
<sst xmlns="http://schemas.openxmlformats.org/spreadsheetml/2006/main" count="672" uniqueCount="504">
  <si>
    <t>Bezeichnung</t>
  </si>
  <si>
    <t>Reinhard</t>
  </si>
  <si>
    <t>Charter</t>
  </si>
  <si>
    <t>Bordkasse</t>
  </si>
  <si>
    <t>Summe Ausgaben</t>
  </si>
  <si>
    <t>Crewliste</t>
  </si>
  <si>
    <t>Kosten</t>
  </si>
  <si>
    <t>Anreise/Rückreise</t>
  </si>
  <si>
    <t>Clubschiff/Kojenverteilung</t>
  </si>
  <si>
    <t>Einkauf</t>
  </si>
  <si>
    <t>Apotheke</t>
  </si>
  <si>
    <t>Krankenschein</t>
  </si>
  <si>
    <t>Törnbesprechnung</t>
  </si>
  <si>
    <t>Einkaufsliste</t>
  </si>
  <si>
    <t>Müsli</t>
  </si>
  <si>
    <t>Jogurt</t>
  </si>
  <si>
    <t>H-Milch</t>
  </si>
  <si>
    <t>Eier</t>
  </si>
  <si>
    <t>Vollkornbrot</t>
  </si>
  <si>
    <t>Wurst (Cabanossi,Salami,Toastschinken)</t>
  </si>
  <si>
    <t>Butter</t>
  </si>
  <si>
    <t>Kaffee (Löskaffee, Filterkaffee, Filter)</t>
  </si>
  <si>
    <t>Tee (Earlgrey, Schwarz, Kamille, Pfefferminze</t>
  </si>
  <si>
    <t>Fruchtsäfte</t>
  </si>
  <si>
    <t>Würfelzucker</t>
  </si>
  <si>
    <t>Honig</t>
  </si>
  <si>
    <t>Mineralwasser</t>
  </si>
  <si>
    <t>Hollersirup</t>
  </si>
  <si>
    <t>Essig</t>
  </si>
  <si>
    <t>Olivenöl</t>
  </si>
  <si>
    <t>Pfeffer, Salz, Oregano, Basilikum, Chilli</t>
  </si>
  <si>
    <t>Spülmittel</t>
  </si>
  <si>
    <t>Müllbeutel</t>
  </si>
  <si>
    <t>Alufolie</t>
  </si>
  <si>
    <t>Klopapier</t>
  </si>
  <si>
    <t>Küchenrolle</t>
  </si>
  <si>
    <t>Servietten</t>
  </si>
  <si>
    <t>Senf</t>
  </si>
  <si>
    <t>Frankfurter</t>
  </si>
  <si>
    <t>Cornflakes  (Ja Natürlich, Kelloggs)</t>
  </si>
  <si>
    <t>Bier (0.3)</t>
  </si>
  <si>
    <t>Dunst</t>
  </si>
  <si>
    <t>Gesamt Anteil</t>
  </si>
  <si>
    <t>Unterhosten</t>
  </si>
  <si>
    <t>Bundesheersocken</t>
  </si>
  <si>
    <t>Socken duenn</t>
  </si>
  <si>
    <t>BigPack Unterhosten</t>
  </si>
  <si>
    <t>BigPack Leiberl</t>
  </si>
  <si>
    <t>Badehose</t>
  </si>
  <si>
    <t>T-Shirt</t>
  </si>
  <si>
    <t>Polo Shirt</t>
  </si>
  <si>
    <t>Fliesjacke</t>
  </si>
  <si>
    <t>Trainingsanzug</t>
  </si>
  <si>
    <t>Kurze Hose</t>
  </si>
  <si>
    <t>Segeljacke</t>
  </si>
  <si>
    <t>Segelhose</t>
  </si>
  <si>
    <t>Rettungsweste</t>
  </si>
  <si>
    <t>Gummistiefel</t>
  </si>
  <si>
    <t>Segelschuhe</t>
  </si>
  <si>
    <t>Handschuhe warm</t>
  </si>
  <si>
    <t>Arbeitshandschuhe</t>
  </si>
  <si>
    <t>Suedwester</t>
  </si>
  <si>
    <t>Pyjamahose</t>
  </si>
  <si>
    <t>Badeschuhe</t>
  </si>
  <si>
    <t>Turnschuhe</t>
  </si>
  <si>
    <t>Weste</t>
  </si>
  <si>
    <t>Regen/Windjacke</t>
  </si>
  <si>
    <t>Pers. Anteil</t>
  </si>
  <si>
    <t>Individ. Anteil</t>
  </si>
  <si>
    <t>Gesamtkosten</t>
  </si>
  <si>
    <t>anteilig</t>
  </si>
  <si>
    <t>Kurs</t>
  </si>
  <si>
    <t>Speck Wuerfel</t>
  </si>
  <si>
    <t>Speck Aufschnitt</t>
  </si>
  <si>
    <t>Marmelade Marille</t>
  </si>
  <si>
    <t>Samstag</t>
  </si>
  <si>
    <t>Abend</t>
  </si>
  <si>
    <t xml:space="preserve">Sonntag </t>
  </si>
  <si>
    <t>Mittag</t>
  </si>
  <si>
    <t>Montag</t>
  </si>
  <si>
    <t>Dienstag</t>
  </si>
  <si>
    <t>Mittwoch</t>
  </si>
  <si>
    <t>Donnerstag</t>
  </si>
  <si>
    <t>Freitag</t>
  </si>
  <si>
    <t>Skipperkoffer</t>
  </si>
  <si>
    <t>Charterunterlagen</t>
  </si>
  <si>
    <t>Seekarten</t>
  </si>
  <si>
    <t>Sekundenkleber</t>
  </si>
  <si>
    <t>Schwimmleine</t>
  </si>
  <si>
    <t>Verteilersteckdose</t>
  </si>
  <si>
    <t>Uhu Plus Schnellfest</t>
  </si>
  <si>
    <t>Bullenstander</t>
  </si>
  <si>
    <t>Ladegerät Notebook 12V</t>
  </si>
  <si>
    <t>Pattex</t>
  </si>
  <si>
    <t>Brandschutzdecke</t>
  </si>
  <si>
    <t>Handpeilkompass</t>
  </si>
  <si>
    <t>Ersatzbatterien</t>
  </si>
  <si>
    <t>Zeisige</t>
  </si>
  <si>
    <t>Stromadapter</t>
  </si>
  <si>
    <t>Klebebänder</t>
  </si>
  <si>
    <t>Beschlaege</t>
  </si>
  <si>
    <t>Kopflampe</t>
  </si>
  <si>
    <t>Doppelseitiges Klebeband</t>
  </si>
  <si>
    <t>Ersatzpatronen Schwimmweste</t>
  </si>
  <si>
    <t>Ladegerät Nokia</t>
  </si>
  <si>
    <t>Stromversorgung Garmin 12V</t>
  </si>
  <si>
    <t>Stromversorgung Garmin Notebook</t>
  </si>
  <si>
    <t>USB/Seriel Garmin</t>
  </si>
  <si>
    <t>Optische Sonnenbrille</t>
  </si>
  <si>
    <t>Datenkabel Siemens</t>
  </si>
  <si>
    <t>Garmin Tischfuss</t>
  </si>
  <si>
    <t>Garmin GPS</t>
  </si>
  <si>
    <t>Lupe</t>
  </si>
  <si>
    <t>Seabands</t>
  </si>
  <si>
    <t>Ladegerät Notebook</t>
  </si>
  <si>
    <t>USB/Seriel Kabel</t>
  </si>
  <si>
    <t>Navidreiecke</t>
  </si>
  <si>
    <t>Zirkel</t>
  </si>
  <si>
    <t>Lautsprecherkabel</t>
  </si>
  <si>
    <t>Taschenrechner</t>
  </si>
  <si>
    <t>Schlauchadapter Gardena</t>
  </si>
  <si>
    <t>Taschenlampe</t>
  </si>
  <si>
    <t>Fotoapparat</t>
  </si>
  <si>
    <t>Ladegeraet Ixos</t>
  </si>
  <si>
    <t>Packliste</t>
  </si>
  <si>
    <t>Lange Hose</t>
  </si>
  <si>
    <t>Pullover dick/Sweatshirt</t>
  </si>
  <si>
    <t>Regen/Windhose</t>
  </si>
  <si>
    <t>Kopfpolster</t>
  </si>
  <si>
    <t>Bauchtascherl</t>
  </si>
  <si>
    <t>Einkaufsliste Sonstiges</t>
  </si>
  <si>
    <t>Regenjacke Ursula</t>
  </si>
  <si>
    <t>Schiffsname:</t>
  </si>
  <si>
    <t>Heimathafen:</t>
  </si>
  <si>
    <t>Bootstype:</t>
  </si>
  <si>
    <t>Bootswerft:</t>
  </si>
  <si>
    <t>Motortype:</t>
  </si>
  <si>
    <t>Baujahr:</t>
  </si>
  <si>
    <t>Material:</t>
  </si>
  <si>
    <t>GFK</t>
  </si>
  <si>
    <t>Wassertank:</t>
  </si>
  <si>
    <t>Verdrängung:</t>
  </si>
  <si>
    <t>Besegelung:</t>
  </si>
  <si>
    <t>LWL:</t>
  </si>
  <si>
    <t>Datum</t>
  </si>
  <si>
    <t>Ziel</t>
  </si>
  <si>
    <t>Loggefaktor</t>
  </si>
  <si>
    <t>Anmerkung</t>
  </si>
  <si>
    <t xml:space="preserve"> </t>
  </si>
  <si>
    <t>FdW</t>
  </si>
  <si>
    <t>FüG</t>
  </si>
  <si>
    <t>Segel</t>
  </si>
  <si>
    <t>Motor</t>
  </si>
  <si>
    <t>gesamt</t>
  </si>
  <si>
    <t>Wettex/Skotchbrite</t>
  </si>
  <si>
    <t>Geschirrtuecher</t>
  </si>
  <si>
    <t>Bodenfetzen</t>
  </si>
  <si>
    <t>Ziplock Beutel</t>
  </si>
  <si>
    <t>Packlsuppe</t>
  </si>
  <si>
    <t>Essen Murter</t>
  </si>
  <si>
    <t>Einkauf planen</t>
  </si>
  <si>
    <t>Zwiebel</t>
  </si>
  <si>
    <t>Risotto mit ?</t>
  </si>
  <si>
    <t>Crew</t>
  </si>
  <si>
    <t>Ursula</t>
  </si>
  <si>
    <t>Buxbaum</t>
  </si>
  <si>
    <t>Kaesereibe</t>
  </si>
  <si>
    <t>Windmesser</t>
  </si>
  <si>
    <t>Permanentschreiber</t>
  </si>
  <si>
    <t>Anzahlung</t>
  </si>
  <si>
    <t>Restzahlung</t>
  </si>
  <si>
    <t>Sonstiges</t>
  </si>
  <si>
    <t>Teilzahlung</t>
  </si>
  <si>
    <t>Allgemein</t>
  </si>
  <si>
    <t>Bordkasse 1</t>
  </si>
  <si>
    <t>Bordkasse 2</t>
  </si>
  <si>
    <t>Bordkasse 3</t>
  </si>
  <si>
    <t>Handtücher</t>
  </si>
  <si>
    <t>Wörterbuch</t>
  </si>
  <si>
    <t>Französisch</t>
  </si>
  <si>
    <t>Lifebelts</t>
  </si>
  <si>
    <t>Schwimmwesten</t>
  </si>
  <si>
    <t>Holzkohle</t>
  </si>
  <si>
    <t>Angel</t>
  </si>
  <si>
    <t>1 W</t>
  </si>
  <si>
    <t>2 W</t>
  </si>
  <si>
    <t>x</t>
  </si>
  <si>
    <t>Hemden Kurzarm</t>
  </si>
  <si>
    <t>Flossen</t>
  </si>
  <si>
    <t>Ladegerät Handy</t>
  </si>
  <si>
    <t>12 Volt Verteiler</t>
  </si>
  <si>
    <t>12 auf 220V Transformer</t>
  </si>
  <si>
    <t>Maus</t>
  </si>
  <si>
    <t>USB Modem</t>
  </si>
  <si>
    <t>Taschenmesser</t>
  </si>
  <si>
    <t>Zigarettenpapier</t>
  </si>
  <si>
    <t>Euro</t>
  </si>
  <si>
    <t>Fixkosten</t>
  </si>
  <si>
    <t>Versicherung</t>
  </si>
  <si>
    <t>Fahrgem.</t>
  </si>
  <si>
    <t>Summe</t>
  </si>
  <si>
    <t>Anteilig Diff. Fixkosten</t>
  </si>
  <si>
    <t>Summe Einzahlung</t>
  </si>
  <si>
    <t>Rest Bordkasse</t>
  </si>
  <si>
    <t>Abrechnung</t>
  </si>
  <si>
    <t>Länge über alles:</t>
  </si>
  <si>
    <t>Breite:</t>
  </si>
  <si>
    <t>Tiefgang:</t>
  </si>
  <si>
    <t>Leistung:</t>
  </si>
  <si>
    <t>Dieseltank:</t>
  </si>
  <si>
    <t>Barbara</t>
  </si>
  <si>
    <t>n.n</t>
  </si>
  <si>
    <t>Vorname</t>
  </si>
  <si>
    <t>Nachname</t>
  </si>
  <si>
    <t>Teiln</t>
  </si>
  <si>
    <t>Steak Iz</t>
  </si>
  <si>
    <t>Fischessen Vrulie</t>
  </si>
  <si>
    <t>Abschiedsessen Murter</t>
  </si>
  <si>
    <t>Huehnerfilet</t>
  </si>
  <si>
    <t>Einkauf planen (Fleisch, Gemüse, Brot)</t>
  </si>
  <si>
    <t>Oma</t>
  </si>
  <si>
    <t>Thermoskanne</t>
  </si>
  <si>
    <t>Radler</t>
  </si>
  <si>
    <t>Slibovitz, Grappa, Whisky</t>
  </si>
  <si>
    <t>Spagetti (Tomate, Thunfisch</t>
  </si>
  <si>
    <t>Hundefutter</t>
  </si>
  <si>
    <t>Käse (Parmesan,Gouda,Geheimrat,Emmen,Feta)</t>
  </si>
  <si>
    <t>Währung Umrechnungstabelle</t>
  </si>
  <si>
    <t>Kuna</t>
  </si>
  <si>
    <t>Einkauf Hofer</t>
  </si>
  <si>
    <t>Einkauf Merkur</t>
  </si>
  <si>
    <t>Maut</t>
  </si>
  <si>
    <t>Raststaette</t>
  </si>
  <si>
    <t>Stahlseil</t>
  </si>
  <si>
    <t>Vorhangschloesser</t>
  </si>
  <si>
    <t>Suppenwuerfel</t>
  </si>
  <si>
    <t>Umrechnungskurs Euro-&gt;Fremdwährung:</t>
  </si>
  <si>
    <t>LED Lampe fuer Cockpit</t>
  </si>
  <si>
    <t>Stromstecker-Verteiler</t>
  </si>
  <si>
    <t>Grad</t>
  </si>
  <si>
    <t>Min</t>
  </si>
  <si>
    <t>Sek</t>
  </si>
  <si>
    <t>Dezimal</t>
  </si>
  <si>
    <t>Formeln</t>
  </si>
  <si>
    <t>1 Euro =</t>
  </si>
  <si>
    <t>Törn 2011-04</t>
  </si>
  <si>
    <t xml:space="preserve">Umrechnung </t>
  </si>
  <si>
    <t>Abkürzungen</t>
  </si>
  <si>
    <t>FL = Flasche</t>
  </si>
  <si>
    <t>Pal = Palette</t>
  </si>
  <si>
    <t>Tb = Tube</t>
  </si>
  <si>
    <t>Ds = Dose</t>
  </si>
  <si>
    <t>Btl = Beutel</t>
  </si>
  <si>
    <t>Mengenkalkulation</t>
  </si>
  <si>
    <t>1. Nährmittel: Bedarf für eine Hauptmahlzeit</t>
  </si>
  <si>
    <t>2. Fleisch, Gemüse, Nachtisch: Bedarf für eine Hauptmahlzeit</t>
  </si>
  <si>
    <t>3. Frühstück, Zwischenmahlzeiten: Bedarf für einen Tag</t>
  </si>
  <si>
    <t>4. Getränke: Bedarf für einen Tag</t>
  </si>
  <si>
    <t>1. NonFood:</t>
  </si>
  <si>
    <t>Spüli</t>
  </si>
  <si>
    <t>Spülbürste</t>
  </si>
  <si>
    <t>Spültücher/Spülschwämme</t>
  </si>
  <si>
    <t>Topfschwämme</t>
  </si>
  <si>
    <t>Frischhaltefolie</t>
  </si>
  <si>
    <t>Müllsäcke</t>
  </si>
  <si>
    <t>Tempos</t>
  </si>
  <si>
    <t>Putzlappen</t>
  </si>
  <si>
    <t>Sagrotan o. ä.</t>
  </si>
  <si>
    <t>Duftsteine</t>
  </si>
  <si>
    <t>Gummihandschuhe</t>
  </si>
  <si>
    <t>Kaffeefilter (bei Bohnenkaffee)</t>
  </si>
  <si>
    <t>von zu hause mitbringen</t>
  </si>
  <si>
    <t>Geschirrtücher jeder 1 / Woche</t>
  </si>
  <si>
    <t>Kerzen</t>
  </si>
  <si>
    <t>2. Getränke</t>
  </si>
  <si>
    <t>Erfrischungsgetränke</t>
  </si>
  <si>
    <t>Mineralwasser ohne Kohlensäure</t>
  </si>
  <si>
    <t>Mineralwasser mit Kohlensäure</t>
  </si>
  <si>
    <t>Apfelsaft</t>
  </si>
  <si>
    <t>Orangensaft</t>
  </si>
  <si>
    <t>Traubensaft</t>
  </si>
  <si>
    <t>sonstiger Saft</t>
  </si>
  <si>
    <t>Getränkepulver</t>
  </si>
  <si>
    <t>Zitronentee</t>
  </si>
  <si>
    <t>Cola</t>
  </si>
  <si>
    <t>Limo</t>
  </si>
  <si>
    <t>Malzbier</t>
  </si>
  <si>
    <t>Frühstück und warme Getränke</t>
  </si>
  <si>
    <t>Kaffee</t>
  </si>
  <si>
    <t>H- Milch</t>
  </si>
  <si>
    <t>Frische Milch</t>
  </si>
  <si>
    <t>Kakao</t>
  </si>
  <si>
    <t>Glühfix</t>
  </si>
  <si>
    <t>Alkoholische Getränke</t>
  </si>
  <si>
    <t>Bier</t>
  </si>
  <si>
    <t>Wein</t>
  </si>
  <si>
    <t>Cidre</t>
  </si>
  <si>
    <t>Spirituosen</t>
  </si>
  <si>
    <t>3. Essen allgemein</t>
  </si>
  <si>
    <t>Senf (scharf)</t>
  </si>
  <si>
    <t>Ketchup (Barbecue)</t>
  </si>
  <si>
    <t>Mayonaise</t>
  </si>
  <si>
    <t>Salz</t>
  </si>
  <si>
    <t>Pfeffer</t>
  </si>
  <si>
    <t>Curry</t>
  </si>
  <si>
    <t>Paprika</t>
  </si>
  <si>
    <t>gekörnte Brühe</t>
  </si>
  <si>
    <t>Kräutermischung</t>
  </si>
  <si>
    <t>Cayennepfeffer</t>
  </si>
  <si>
    <t>Tabasco</t>
  </si>
  <si>
    <t>Soja Sauce</t>
  </si>
  <si>
    <t>Würzmischungen</t>
  </si>
  <si>
    <t>Petersilie</t>
  </si>
  <si>
    <t>Zimt</t>
  </si>
  <si>
    <t>Allgemeine Zutaten</t>
  </si>
  <si>
    <t>Mehl</t>
  </si>
  <si>
    <t>Knoblauch</t>
  </si>
  <si>
    <t>Zwiebeln</t>
  </si>
  <si>
    <t>Gurken</t>
  </si>
  <si>
    <t>Gewürzgurken</t>
  </si>
  <si>
    <t>Öl</t>
  </si>
  <si>
    <t>Sahne</t>
  </si>
  <si>
    <t>Dörrfleisch</t>
  </si>
  <si>
    <t>Soßenbinder</t>
  </si>
  <si>
    <t>Obst</t>
  </si>
  <si>
    <t>Äpfel</t>
  </si>
  <si>
    <t>Orangen</t>
  </si>
  <si>
    <t>Zitronen</t>
  </si>
  <si>
    <t>Bananen</t>
  </si>
  <si>
    <t>Zitronensaft</t>
  </si>
  <si>
    <t>Rosinen</t>
  </si>
  <si>
    <t>4.Frühstück und zwischendurch</t>
  </si>
  <si>
    <t>Nährmittel</t>
  </si>
  <si>
    <t>Brot</t>
  </si>
  <si>
    <t>Aufbackbrötchen</t>
  </si>
  <si>
    <t>Müsli / Haferflocken</t>
  </si>
  <si>
    <t>Zwieback</t>
  </si>
  <si>
    <t>Maultaschen</t>
  </si>
  <si>
    <t>Tütensuppen</t>
  </si>
  <si>
    <t>Brotaufstrich</t>
  </si>
  <si>
    <t>Margarine</t>
  </si>
  <si>
    <t>Marmelade</t>
  </si>
  <si>
    <t>Nutella</t>
  </si>
  <si>
    <t>Salami</t>
  </si>
  <si>
    <t>Fleischwurst</t>
  </si>
  <si>
    <t>Schinken, roh</t>
  </si>
  <si>
    <t>Schinken, gekocht</t>
  </si>
  <si>
    <t>Leberwurst</t>
  </si>
  <si>
    <t>Käse</t>
  </si>
  <si>
    <t>Schmierkäse</t>
  </si>
  <si>
    <t>Quark</t>
  </si>
  <si>
    <t>Frischkäse</t>
  </si>
  <si>
    <t>Naschen</t>
  </si>
  <si>
    <t>Kekse</t>
  </si>
  <si>
    <t>Gummibärchen</t>
  </si>
  <si>
    <t>Erdnüsse</t>
  </si>
  <si>
    <t>Schokolade</t>
  </si>
  <si>
    <t>5. Hauptmahlzeiten</t>
  </si>
  <si>
    <t>Eintöpfe</t>
  </si>
  <si>
    <t>Bohnensuppe</t>
  </si>
  <si>
    <t>Erbsensuppe</t>
  </si>
  <si>
    <t>Hühnersuppe</t>
  </si>
  <si>
    <t>Feuerzauber</t>
  </si>
  <si>
    <t>Ravioli</t>
  </si>
  <si>
    <t>Reis</t>
  </si>
  <si>
    <t>Nudeln</t>
  </si>
  <si>
    <t>Kartoffeln</t>
  </si>
  <si>
    <t>Knödel</t>
  </si>
  <si>
    <t>Kartoffelpüree</t>
  </si>
  <si>
    <t>Tortellini</t>
  </si>
  <si>
    <t>Fleisch / Fisch</t>
  </si>
  <si>
    <t>Gulasch</t>
  </si>
  <si>
    <t>Corned Beef</t>
  </si>
  <si>
    <t>Frischfleisch</t>
  </si>
  <si>
    <t>Frischfisch</t>
  </si>
  <si>
    <t>Thunfisch</t>
  </si>
  <si>
    <t>Gemüse</t>
  </si>
  <si>
    <t>grüne Bohnen</t>
  </si>
  <si>
    <t>Mais</t>
  </si>
  <si>
    <t>Erbsen</t>
  </si>
  <si>
    <t>Rotkohl</t>
  </si>
  <si>
    <t>Breitlauch</t>
  </si>
  <si>
    <t>Pilze</t>
  </si>
  <si>
    <t>Tomatenmark</t>
  </si>
  <si>
    <t>passierte Tomaten</t>
  </si>
  <si>
    <t>Tomaten</t>
  </si>
  <si>
    <t>rote Bohnen</t>
  </si>
  <si>
    <t>Sauerkraut</t>
  </si>
  <si>
    <t>6. Nachtisch, Backen etc</t>
  </si>
  <si>
    <t>Joghurt</t>
  </si>
  <si>
    <t>Rührpudding</t>
  </si>
  <si>
    <t>Tortenboden</t>
  </si>
  <si>
    <t>Tortenguß</t>
  </si>
  <si>
    <t>Ananas</t>
  </si>
  <si>
    <t>Pfirsische</t>
  </si>
  <si>
    <t>Kirschen</t>
  </si>
  <si>
    <t>Mandarinen</t>
  </si>
  <si>
    <t>Mandeln</t>
  </si>
  <si>
    <t>Hefe</t>
  </si>
  <si>
    <t>Backpulver</t>
  </si>
  <si>
    <t>Sahnesteif</t>
  </si>
  <si>
    <t xml:space="preserve">Reis: </t>
  </si>
  <si>
    <t>100g/Pers</t>
  </si>
  <si>
    <t xml:space="preserve">Nudeln: </t>
  </si>
  <si>
    <t>100 bis 150g/Pers.</t>
  </si>
  <si>
    <t>Kartoffeln:</t>
  </si>
  <si>
    <t xml:space="preserve"> 300 bis 400g/Pers.</t>
  </si>
  <si>
    <t xml:space="preserve">Püree, Klöße etc.: </t>
  </si>
  <si>
    <t>2 sog Portionen/Pers.</t>
  </si>
  <si>
    <t xml:space="preserve">Fleisch, Wurst, etc.: </t>
  </si>
  <si>
    <t xml:space="preserve">Dosengemüse: </t>
  </si>
  <si>
    <t>1/3 Dose (850 ml)/Pers.</t>
  </si>
  <si>
    <t xml:space="preserve">Frischgemüse: </t>
  </si>
  <si>
    <t>Nach Marktlage, ggf. an Dosenmenge orientieren</t>
  </si>
  <si>
    <t xml:space="preserve">Paprika: </t>
  </si>
  <si>
    <t>1/Pers</t>
  </si>
  <si>
    <t xml:space="preserve">Salat: </t>
  </si>
  <si>
    <t>1/5 /Pers.</t>
  </si>
  <si>
    <t xml:space="preserve">Joghurt: </t>
  </si>
  <si>
    <t>1 Becher/Pers.</t>
  </si>
  <si>
    <t>Pudding:</t>
  </si>
  <si>
    <t xml:space="preserve"> 200 ml/Pers.</t>
  </si>
  <si>
    <t>Dosenobst:</t>
  </si>
  <si>
    <t xml:space="preserve"> ¼ Dose/Pers.</t>
  </si>
  <si>
    <t xml:space="preserve">Brot: </t>
  </si>
  <si>
    <t>200g/Pers.</t>
  </si>
  <si>
    <t>Margarine:</t>
  </si>
  <si>
    <t xml:space="preserve">Brotaufstrich, süß: </t>
  </si>
  <si>
    <t>50 bis 70g/Pers.</t>
  </si>
  <si>
    <t xml:space="preserve">herzhaft: </t>
  </si>
  <si>
    <t>50 bis 70 g/Pers.</t>
  </si>
  <si>
    <t>Obst:</t>
  </si>
  <si>
    <t xml:space="preserve">Gummibärchen: </t>
  </si>
  <si>
    <t>min. 1 Tüte</t>
  </si>
  <si>
    <t>sonst. Süßigkeiten:</t>
  </si>
  <si>
    <t xml:space="preserve">Saft: </t>
  </si>
  <si>
    <t>0,25 bis 0,75 l/Pers.</t>
  </si>
  <si>
    <t xml:space="preserve">Trinkwasser: </t>
  </si>
  <si>
    <t>0,5 l (Ostsee) bis 1,5 l (Mittelmeer)/Pers.</t>
  </si>
  <si>
    <t xml:space="preserve">Milch: </t>
  </si>
  <si>
    <t>0,3 l/Pers.</t>
  </si>
  <si>
    <t xml:space="preserve">Bier, Wein: </t>
  </si>
  <si>
    <t>Nach Absprache und Gewohnheiten, Strichliste</t>
  </si>
  <si>
    <t xml:space="preserve">Spirituosen: </t>
  </si>
  <si>
    <t>Nach Absprache, in der Regel nicht auf Gemeinschaftskasse</t>
  </si>
  <si>
    <t>Cola, Limo:</t>
  </si>
  <si>
    <t>In Dosen als Ergänzung für Nachtfahrten, Landausflüge o.ä.</t>
  </si>
  <si>
    <t>Nach Marktlage; 1 bis 2 Stück/Pers.</t>
  </si>
  <si>
    <t>Nach Kassenlage</t>
  </si>
  <si>
    <t>25g/Pers.</t>
  </si>
  <si>
    <t>Tee  (Earlgrey, Schwarz, Kamille, Pfefferminze)</t>
  </si>
  <si>
    <t>Cornflakes</t>
  </si>
  <si>
    <t xml:space="preserve">Wuerfelzucker </t>
  </si>
  <si>
    <t>Pkg</t>
  </si>
  <si>
    <t>Stk</t>
  </si>
  <si>
    <t>Pkg = Packung</t>
  </si>
  <si>
    <t>Stk = Stück</t>
  </si>
  <si>
    <t>Gewürze (Kümmel)</t>
  </si>
  <si>
    <t>Würstchen (Frankfurter)</t>
  </si>
  <si>
    <t>Kg</t>
  </si>
  <si>
    <t>kg</t>
  </si>
  <si>
    <t>Johannes</t>
  </si>
  <si>
    <t>Leixnering</t>
  </si>
  <si>
    <t>Renate</t>
  </si>
  <si>
    <t>Clemens</t>
  </si>
  <si>
    <t>Scholz</t>
  </si>
  <si>
    <t>Manfred</t>
  </si>
  <si>
    <t>Fukar</t>
  </si>
  <si>
    <t>Gerhard</t>
  </si>
  <si>
    <t>Titjung</t>
  </si>
  <si>
    <t>Monika</t>
  </si>
  <si>
    <t>Lebensmittel Mali L.</t>
  </si>
  <si>
    <t>Hafengebühr</t>
  </si>
  <si>
    <t>Lebensmittel</t>
  </si>
  <si>
    <t>RANGORIA</t>
  </si>
  <si>
    <t>Pula</t>
  </si>
  <si>
    <t>Nautitech 40</t>
  </si>
  <si>
    <t>2xYanmar</t>
  </si>
  <si>
    <t>9300kg</t>
  </si>
  <si>
    <t>Tanken</t>
  </si>
  <si>
    <t>Herwig</t>
  </si>
  <si>
    <t>09.04.2011</t>
  </si>
  <si>
    <t>Veruda, Pula</t>
  </si>
  <si>
    <t>Anreise</t>
  </si>
  <si>
    <t>Mali Losinj</t>
  </si>
  <si>
    <t>Nachtfahrt</t>
  </si>
  <si>
    <t>10.04.2011</t>
  </si>
  <si>
    <t>11.04.2011</t>
  </si>
  <si>
    <t>12.04.2011</t>
  </si>
  <si>
    <t>Ankermanöver, Segeltraining</t>
  </si>
  <si>
    <t>Segeltraining</t>
  </si>
  <si>
    <t>600 l</t>
  </si>
  <si>
    <t>270 l</t>
  </si>
  <si>
    <t>20 PS</t>
  </si>
  <si>
    <t>82.5 m2</t>
  </si>
  <si>
    <t>6.50 m</t>
  </si>
  <si>
    <t>1.20 m</t>
  </si>
  <si>
    <t>11.5 m</t>
  </si>
  <si>
    <t>11.98 m</t>
  </si>
  <si>
    <t>Cat-Training Pula/Mali Losinj</t>
  </si>
  <si>
    <t>Bordkassa</t>
  </si>
  <si>
    <t>Norbert</t>
  </si>
  <si>
    <t>Walhütter</t>
  </si>
  <si>
    <t>Fahrgem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</si>
</sst>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€&quot;\ #,##0.00;[Red]\-&quot;€&quot;\ #,##0.00"/>
    <numFmt numFmtId="165" formatCode="0.0"/>
    <numFmt numFmtId="166" formatCode="d\.m\.yyyy;@"/>
    <numFmt numFmtId="167" formatCode="[$-F800]dddd\,\ mmmm\ dd\,\ yyyy"/>
    <numFmt numFmtId="168" formatCode="0.0000"/>
    <numFmt numFmtId="169" formatCode="00.00"/>
    <numFmt numFmtId="170" formatCode="000"/>
  </numFmts>
  <fonts count="16" x14ac:knownFonts="1">
    <font>
      <sz val="10"/>
      <name val="Arial"/>
    </font>
    <font>
      <sz val="8"/>
      <name val="Arial"/>
      <family val="2"/>
    </font>
    <font>
      <sz val="18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8"/>
      <name val="Verdana"/>
      <family val="2"/>
    </font>
    <font>
      <sz val="10"/>
      <name val="Verdana"/>
      <family val="2"/>
    </font>
    <font>
      <sz val="12"/>
      <name val="Times New Roman"/>
      <family val="1"/>
    </font>
    <font>
      <sz val="10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/>
  </cellStyleXfs>
  <cellXfs count="116">
    <xf numFmtId="0" fontId="0" fillId="0" borderId="0" xfId="0"/>
    <xf numFmtId="0" fontId="0" fillId="0" borderId="0" xfId="0" applyBorder="1"/>
    <xf numFmtId="164" fontId="0" fillId="0" borderId="1" xfId="0" applyNumberFormat="1" applyBorder="1"/>
    <xf numFmtId="164" fontId="0" fillId="2" borderId="2" xfId="0" applyNumberFormat="1" applyFill="1" applyBorder="1"/>
    <xf numFmtId="0" fontId="2" fillId="0" borderId="0" xfId="0" applyFont="1"/>
    <xf numFmtId="0" fontId="0" fillId="3" borderId="3" xfId="0" applyFill="1" applyBorder="1"/>
    <xf numFmtId="0" fontId="0" fillId="3" borderId="2" xfId="0" applyFill="1" applyBorder="1"/>
    <xf numFmtId="164" fontId="0" fillId="0" borderId="4" xfId="0" applyNumberFormat="1" applyBorder="1"/>
    <xf numFmtId="164" fontId="0" fillId="2" borderId="3" xfId="0" applyNumberFormat="1" applyFill="1" applyBorder="1"/>
    <xf numFmtId="0" fontId="0" fillId="0" borderId="3" xfId="0" applyBorder="1"/>
    <xf numFmtId="164" fontId="0" fillId="0" borderId="3" xfId="0" applyNumberFormat="1" applyBorder="1"/>
    <xf numFmtId="0" fontId="0" fillId="0" borderId="3" xfId="0" applyFill="1" applyBorder="1"/>
    <xf numFmtId="0" fontId="0" fillId="2" borderId="3" xfId="0" applyFill="1" applyBorder="1"/>
    <xf numFmtId="0" fontId="0" fillId="0" borderId="4" xfId="0" applyBorder="1"/>
    <xf numFmtId="0" fontId="0" fillId="3" borderId="5" xfId="0" applyFill="1" applyBorder="1"/>
    <xf numFmtId="164" fontId="0" fillId="0" borderId="2" xfId="0" applyNumberFormat="1" applyBorder="1"/>
    <xf numFmtId="164" fontId="0" fillId="0" borderId="4" xfId="0" applyNumberFormat="1" applyBorder="1" applyAlignment="1">
      <alignment horizontal="right"/>
    </xf>
    <xf numFmtId="0" fontId="0" fillId="2" borderId="2" xfId="0" applyFill="1" applyBorder="1"/>
    <xf numFmtId="0" fontId="0" fillId="0" borderId="1" xfId="0" applyBorder="1"/>
    <xf numFmtId="0" fontId="0" fillId="0" borderId="6" xfId="0" applyBorder="1"/>
    <xf numFmtId="0" fontId="0" fillId="3" borderId="7" xfId="0" applyFill="1" applyBorder="1"/>
    <xf numFmtId="0" fontId="0" fillId="0" borderId="7" xfId="0" applyBorder="1"/>
    <xf numFmtId="2" fontId="0" fillId="0" borderId="3" xfId="0" applyNumberFormat="1" applyBorder="1"/>
    <xf numFmtId="0" fontId="0" fillId="3" borderId="8" xfId="0" applyFill="1" applyBorder="1"/>
    <xf numFmtId="0" fontId="0" fillId="3" borderId="6" xfId="0" applyFill="1" applyBorder="1"/>
    <xf numFmtId="0" fontId="0" fillId="3" borderId="9" xfId="0" applyFill="1" applyBorder="1"/>
    <xf numFmtId="164" fontId="0" fillId="0" borderId="1" xfId="0" applyNumberFormat="1" applyBorder="1" applyAlignment="1">
      <alignment horizontal="right"/>
    </xf>
    <xf numFmtId="49" fontId="0" fillId="0" borderId="1" xfId="0" applyNumberFormat="1" applyBorder="1"/>
    <xf numFmtId="0" fontId="4" fillId="0" borderId="0" xfId="0" applyFont="1"/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2" fontId="0" fillId="0" borderId="0" xfId="0" applyNumberFormat="1"/>
    <xf numFmtId="2" fontId="0" fillId="2" borderId="3" xfId="0" applyNumberFormat="1" applyFill="1" applyBorder="1"/>
    <xf numFmtId="165" fontId="0" fillId="0" borderId="3" xfId="0" applyNumberFormat="1" applyBorder="1"/>
    <xf numFmtId="165" fontId="0" fillId="2" borderId="3" xfId="0" applyNumberFormat="1" applyFill="1" applyBorder="1"/>
    <xf numFmtId="0" fontId="7" fillId="0" borderId="0" xfId="0" applyFont="1"/>
    <xf numFmtId="0" fontId="8" fillId="0" borderId="0" xfId="0" applyFont="1"/>
    <xf numFmtId="166" fontId="0" fillId="0" borderId="3" xfId="0" applyNumberFormat="1" applyBorder="1" applyProtection="1"/>
    <xf numFmtId="0" fontId="5" fillId="2" borderId="3" xfId="0" applyFont="1" applyFill="1" applyBorder="1"/>
    <xf numFmtId="0" fontId="3" fillId="0" borderId="3" xfId="1" applyBorder="1" applyAlignment="1" applyProtection="1"/>
    <xf numFmtId="0" fontId="0" fillId="2" borderId="10" xfId="0" applyFill="1" applyBorder="1"/>
    <xf numFmtId="2" fontId="0" fillId="2" borderId="5" xfId="0" applyNumberFormat="1" applyFill="1" applyBorder="1"/>
    <xf numFmtId="0" fontId="0" fillId="2" borderId="11" xfId="0" applyFill="1" applyBorder="1"/>
    <xf numFmtId="2" fontId="0" fillId="2" borderId="10" xfId="0" applyNumberFormat="1" applyFill="1" applyBorder="1"/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/>
    </xf>
    <xf numFmtId="0" fontId="0" fillId="0" borderId="3" xfId="0" applyBorder="1" applyAlignment="1">
      <alignment horizontal="left"/>
    </xf>
    <xf numFmtId="14" fontId="0" fillId="0" borderId="0" xfId="0" applyNumberFormat="1"/>
    <xf numFmtId="20" fontId="0" fillId="0" borderId="0" xfId="0" applyNumberFormat="1"/>
    <xf numFmtId="167" fontId="0" fillId="0" borderId="0" xfId="0" applyNumberFormat="1"/>
    <xf numFmtId="0" fontId="9" fillId="0" borderId="0" xfId="0" applyFont="1"/>
    <xf numFmtId="0" fontId="0" fillId="4" borderId="3" xfId="0" applyFill="1" applyBorder="1"/>
    <xf numFmtId="164" fontId="0" fillId="4" borderId="3" xfId="0" applyNumberFormat="1" applyFill="1" applyBorder="1"/>
    <xf numFmtId="2" fontId="0" fillId="4" borderId="3" xfId="0" applyNumberFormat="1" applyFill="1" applyBorder="1"/>
    <xf numFmtId="0" fontId="9" fillId="4" borderId="3" xfId="0" applyFont="1" applyFill="1" applyBorder="1"/>
    <xf numFmtId="164" fontId="0" fillId="0" borderId="3" xfId="0" applyNumberFormat="1" applyFill="1" applyBorder="1"/>
    <xf numFmtId="164" fontId="0" fillId="5" borderId="3" xfId="0" applyNumberFormat="1" applyFill="1" applyBorder="1"/>
    <xf numFmtId="164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9" fillId="0" borderId="3" xfId="0" applyFont="1" applyFill="1" applyBorder="1"/>
    <xf numFmtId="0" fontId="9" fillId="3" borderId="3" xfId="0" applyFont="1" applyFill="1" applyBorder="1"/>
    <xf numFmtId="164" fontId="0" fillId="4" borderId="13" xfId="0" applyNumberFormat="1" applyFill="1" applyBorder="1"/>
    <xf numFmtId="164" fontId="0" fillId="0" borderId="13" xfId="0" applyNumberFormat="1" applyBorder="1"/>
    <xf numFmtId="164" fontId="0" fillId="5" borderId="13" xfId="0" applyNumberFormat="1" applyFill="1" applyBorder="1"/>
    <xf numFmtId="0" fontId="0" fillId="5" borderId="3" xfId="0" applyFill="1" applyBorder="1"/>
    <xf numFmtId="0" fontId="0" fillId="3" borderId="13" xfId="0" applyFill="1" applyBorder="1"/>
    <xf numFmtId="164" fontId="0" fillId="6" borderId="3" xfId="0" applyNumberFormat="1" applyFill="1" applyBorder="1"/>
    <xf numFmtId="0" fontId="9" fillId="0" borderId="3" xfId="0" applyFont="1" applyBorder="1"/>
    <xf numFmtId="164" fontId="9" fillId="0" borderId="0" xfId="0" applyNumberFormat="1" applyFont="1" applyFill="1" applyBorder="1"/>
    <xf numFmtId="0" fontId="10" fillId="0" borderId="0" xfId="0" applyFont="1"/>
    <xf numFmtId="0" fontId="11" fillId="7" borderId="3" xfId="0" applyFont="1" applyFill="1" applyBorder="1"/>
    <xf numFmtId="0" fontId="11" fillId="8" borderId="3" xfId="0" applyFont="1" applyFill="1" applyBorder="1"/>
    <xf numFmtId="0" fontId="10" fillId="0" borderId="0" xfId="0" applyFont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  <xf numFmtId="2" fontId="2" fillId="0" borderId="0" xfId="0" applyNumberFormat="1" applyFont="1" applyAlignment="1">
      <alignment horizontal="left"/>
    </xf>
    <xf numFmtId="2" fontId="0" fillId="0" borderId="0" xfId="0" applyNumberFormat="1" applyAlignment="1"/>
    <xf numFmtId="168" fontId="0" fillId="9" borderId="0" xfId="0" applyNumberFormat="1" applyFill="1" applyAlignment="1">
      <alignment horizontal="right"/>
    </xf>
    <xf numFmtId="168" fontId="0" fillId="3" borderId="8" xfId="0" applyNumberFormat="1" applyFill="1" applyBorder="1"/>
    <xf numFmtId="1" fontId="0" fillId="0" borderId="0" xfId="0" applyNumberFormat="1"/>
    <xf numFmtId="0" fontId="9" fillId="10" borderId="3" xfId="0" applyFont="1" applyFill="1" applyBorder="1" applyAlignment="1">
      <alignment horizontal="right"/>
    </xf>
    <xf numFmtId="2" fontId="9" fillId="10" borderId="3" xfId="0" applyNumberFormat="1" applyFont="1" applyFill="1" applyBorder="1" applyAlignment="1">
      <alignment horizontal="right"/>
    </xf>
    <xf numFmtId="1" fontId="9" fillId="10" borderId="3" xfId="0" applyNumberFormat="1" applyFont="1" applyFill="1" applyBorder="1" applyAlignment="1">
      <alignment horizontal="right"/>
    </xf>
    <xf numFmtId="0" fontId="0" fillId="4" borderId="3" xfId="0" applyFill="1" applyBorder="1" applyAlignment="1">
      <alignment horizontal="right"/>
    </xf>
    <xf numFmtId="0" fontId="0" fillId="0" borderId="3" xfId="0" applyBorder="1" applyAlignment="1">
      <alignment horizontal="right"/>
    </xf>
    <xf numFmtId="169" fontId="0" fillId="0" borderId="3" xfId="0" applyNumberFormat="1" applyBorder="1" applyAlignment="1">
      <alignment horizontal="right"/>
    </xf>
    <xf numFmtId="1" fontId="0" fillId="0" borderId="3" xfId="0" applyNumberFormat="1" applyBorder="1" applyAlignment="1">
      <alignment horizontal="right"/>
    </xf>
    <xf numFmtId="170" fontId="0" fillId="0" borderId="3" xfId="0" applyNumberFormat="1" applyBorder="1" applyAlignment="1">
      <alignment horizontal="right"/>
    </xf>
    <xf numFmtId="2" fontId="0" fillId="10" borderId="14" xfId="0" applyNumberFormat="1" applyFill="1" applyBorder="1" applyAlignment="1"/>
    <xf numFmtId="2" fontId="0" fillId="10" borderId="15" xfId="0" applyNumberFormat="1" applyFill="1" applyBorder="1" applyAlignment="1"/>
    <xf numFmtId="2" fontId="0" fillId="0" borderId="16" xfId="0" applyNumberFormat="1" applyBorder="1" applyAlignment="1"/>
    <xf numFmtId="2" fontId="0" fillId="0" borderId="17" xfId="0" applyNumberFormat="1" applyBorder="1" applyAlignment="1"/>
    <xf numFmtId="2" fontId="9" fillId="10" borderId="14" xfId="0" applyNumberFormat="1" applyFont="1" applyFill="1" applyBorder="1" applyAlignment="1"/>
    <xf numFmtId="2" fontId="9" fillId="10" borderId="15" xfId="0" applyNumberFormat="1" applyFont="1" applyFill="1" applyBorder="1" applyAlignment="1"/>
    <xf numFmtId="0" fontId="11" fillId="0" borderId="0" xfId="0" applyFont="1"/>
    <xf numFmtId="0" fontId="9" fillId="0" borderId="0" xfId="0" applyFont="1" applyAlignment="1">
      <alignment wrapText="1"/>
    </xf>
    <xf numFmtId="0" fontId="12" fillId="0" borderId="0" xfId="0" applyFont="1"/>
    <xf numFmtId="168" fontId="0" fillId="0" borderId="17" xfId="0" applyNumberFormat="1" applyBorder="1" applyAlignment="1"/>
    <xf numFmtId="0" fontId="9" fillId="0" borderId="3" xfId="1" applyFont="1" applyBorder="1" applyAlignment="1" applyProtection="1"/>
    <xf numFmtId="166" fontId="9" fillId="0" borderId="3" xfId="0" applyNumberFormat="1" applyFont="1" applyBorder="1" applyProtection="1"/>
    <xf numFmtId="0" fontId="13" fillId="0" borderId="0" xfId="0" applyFont="1"/>
    <xf numFmtId="0" fontId="9" fillId="0" borderId="3" xfId="0" applyFont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4" fillId="0" borderId="0" xfId="0" applyFont="1"/>
    <xf numFmtId="0" fontId="14" fillId="0" borderId="0" xfId="0" applyFont="1" applyAlignment="1">
      <alignment horizontal="center"/>
    </xf>
    <xf numFmtId="2" fontId="14" fillId="0" borderId="0" xfId="0" applyNumberFormat="1" applyFont="1"/>
    <xf numFmtId="0" fontId="9" fillId="0" borderId="0" xfId="0" applyFont="1" applyAlignment="1">
      <alignment horizontal="center"/>
    </xf>
    <xf numFmtId="49" fontId="14" fillId="0" borderId="0" xfId="0" applyNumberFormat="1" applyFont="1"/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476250</xdr:colOff>
      <xdr:row>19</xdr:row>
      <xdr:rowOff>19050</xdr:rowOff>
    </xdr:from>
    <xdr:to>
      <xdr:col>14</xdr:col>
      <xdr:colOff>590550</xdr:colOff>
      <xdr:row>19</xdr:row>
      <xdr:rowOff>142875</xdr:rowOff>
    </xdr:to>
    <xdr:sp macro="" textlink="">
      <xdr:nvSpPr>
        <xdr:cNvPr id="2499" name="AutoShape 2"/>
        <xdr:cNvSpPr>
          <a:spLocks noChangeArrowheads="1"/>
        </xdr:cNvSpPr>
      </xdr:nvSpPr>
      <xdr:spPr bwMode="auto">
        <a:xfrm rot="16200000" flipH="1">
          <a:off x="10996612" y="6662738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476250</xdr:colOff>
      <xdr:row>18</xdr:row>
      <xdr:rowOff>19050</xdr:rowOff>
    </xdr:from>
    <xdr:to>
      <xdr:col>14</xdr:col>
      <xdr:colOff>590550</xdr:colOff>
      <xdr:row>18</xdr:row>
      <xdr:rowOff>142875</xdr:rowOff>
    </xdr:to>
    <xdr:sp macro="" textlink="">
      <xdr:nvSpPr>
        <xdr:cNvPr id="2500" name="AutoShape 2"/>
        <xdr:cNvSpPr>
          <a:spLocks noChangeArrowheads="1"/>
        </xdr:cNvSpPr>
      </xdr:nvSpPr>
      <xdr:spPr bwMode="auto">
        <a:xfrm rot="16200000" flipH="1">
          <a:off x="10996612" y="65008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3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14</xdr:col>
      <xdr:colOff>485775</xdr:colOff>
      <xdr:row>9</xdr:row>
      <xdr:rowOff>28575</xdr:rowOff>
    </xdr:from>
    <xdr:to>
      <xdr:col>14</xdr:col>
      <xdr:colOff>600075</xdr:colOff>
      <xdr:row>9</xdr:row>
      <xdr:rowOff>152400</xdr:rowOff>
    </xdr:to>
    <xdr:sp macro="" textlink="">
      <xdr:nvSpPr>
        <xdr:cNvPr id="10314" name="AutoShape 3"/>
        <xdr:cNvSpPr>
          <a:spLocks noChangeArrowheads="1"/>
        </xdr:cNvSpPr>
      </xdr:nvSpPr>
      <xdr:spPr bwMode="auto">
        <a:xfrm rot="16200000" flipH="1">
          <a:off x="11691937" y="1585913"/>
          <a:ext cx="123825" cy="114300"/>
        </a:xfrm>
        <a:custGeom>
          <a:avLst/>
          <a:gdLst>
            <a:gd name="T0" fmla="*/ 2147483647 w 21600"/>
            <a:gd name="T1" fmla="*/ 0 h 21600"/>
            <a:gd name="T2" fmla="*/ 2147483647 w 21600"/>
            <a:gd name="T3" fmla="*/ 2147483647 h 21600"/>
            <a:gd name="T4" fmla="*/ 0 w 21600"/>
            <a:gd name="T5" fmla="*/ 2147483647 h 21600"/>
            <a:gd name="T6" fmla="*/ 2147483647 w 21600"/>
            <a:gd name="T7" fmla="*/ 2147483647 h 21600"/>
            <a:gd name="T8" fmla="*/ 2147483647 w 21600"/>
            <a:gd name="T9" fmla="*/ 2147483647 h 21600"/>
            <a:gd name="T10" fmla="*/ 2147483647 w 21600"/>
            <a:gd name="T11" fmla="*/ 2147483647 h 21600"/>
            <a:gd name="T12" fmla="*/ 17694720 60000 65536"/>
            <a:gd name="T13" fmla="*/ 11796480 60000 65536"/>
            <a:gd name="T14" fmla="*/ 11796480 60000 65536"/>
            <a:gd name="T15" fmla="*/ 5898240 60000 65536"/>
            <a:gd name="T16" fmla="*/ 0 60000 65536"/>
            <a:gd name="T17" fmla="*/ 0 60000 65536"/>
            <a:gd name="T18" fmla="*/ 0 w 21600"/>
            <a:gd name="T19" fmla="*/ 14400 h 21600"/>
            <a:gd name="T20" fmla="*/ 18514 w 21600"/>
            <a:gd name="T21" fmla="*/ 21600 h 21600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21600" h="21600">
              <a:moveTo>
                <a:pt x="15429" y="0"/>
              </a:moveTo>
              <a:lnTo>
                <a:pt x="9257" y="7200"/>
              </a:lnTo>
              <a:lnTo>
                <a:pt x="12343" y="7200"/>
              </a:lnTo>
              <a:lnTo>
                <a:pt x="12343" y="14400"/>
              </a:lnTo>
              <a:lnTo>
                <a:pt x="0" y="14400"/>
              </a:lnTo>
              <a:lnTo>
                <a:pt x="0" y="21600"/>
              </a:lnTo>
              <a:lnTo>
                <a:pt x="18514" y="21600"/>
              </a:lnTo>
              <a:lnTo>
                <a:pt x="18514" y="7200"/>
              </a:lnTo>
              <a:lnTo>
                <a:pt x="21600" y="7200"/>
              </a:lnTo>
              <a:lnTo>
                <a:pt x="15429" y="0"/>
              </a:lnTo>
              <a:close/>
            </a:path>
          </a:pathLst>
        </a:custGeom>
        <a:solidFill>
          <a:srgbClr val="FF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/>
  </sheetViews>
  <sheetFormatPr defaultColWidth="11.42578125" defaultRowHeight="12.75" x14ac:dyDescent="0.2"/>
  <cols>
    <col min="1" max="1" width="20.5703125" customWidth="1"/>
    <col min="2" max="2" width="19.42578125" customWidth="1"/>
    <col min="3" max="5" width="10.7109375" style="81" customWidth="1"/>
    <col min="6" max="6" width="10.7109375" customWidth="1"/>
  </cols>
  <sheetData>
    <row r="1" spans="1:6" s="111" customFormat="1" ht="20.25" x14ac:dyDescent="0.3">
      <c r="A1" s="115" t="s">
        <v>245</v>
      </c>
      <c r="C1" s="112"/>
      <c r="D1" s="112"/>
      <c r="E1" s="112"/>
    </row>
    <row r="2" spans="1:6" s="55" customFormat="1" x14ac:dyDescent="0.2">
      <c r="C2" s="114"/>
      <c r="D2" s="114"/>
      <c r="E2" s="114"/>
    </row>
    <row r="3" spans="1:6" s="75" customFormat="1" ht="20.25" x14ac:dyDescent="0.3">
      <c r="A3" s="108" t="s">
        <v>499</v>
      </c>
      <c r="C3" s="78"/>
      <c r="D3" s="78"/>
      <c r="E3" s="78"/>
    </row>
    <row r="4" spans="1:6" s="75" customFormat="1" ht="20.25" x14ac:dyDescent="0.3">
      <c r="C4" s="78"/>
      <c r="D4" s="78"/>
      <c r="E4" s="78"/>
    </row>
    <row r="5" spans="1:6" s="111" customFormat="1" ht="20.25" x14ac:dyDescent="0.3">
      <c r="A5" s="111" t="s">
        <v>163</v>
      </c>
      <c r="C5" s="112"/>
      <c r="D5" s="112"/>
      <c r="E5" s="112"/>
    </row>
    <row r="7" spans="1:6" x14ac:dyDescent="0.2">
      <c r="A7" s="77" t="s">
        <v>212</v>
      </c>
      <c r="B7" s="77" t="s">
        <v>213</v>
      </c>
      <c r="C7" s="79" t="s">
        <v>503</v>
      </c>
      <c r="D7" s="79" t="s">
        <v>214</v>
      </c>
      <c r="E7" s="79" t="s">
        <v>197</v>
      </c>
      <c r="F7" s="79" t="s">
        <v>500</v>
      </c>
    </row>
    <row r="8" spans="1:6" x14ac:dyDescent="0.2">
      <c r="A8" s="73" t="s">
        <v>501</v>
      </c>
      <c r="B8" s="73" t="s">
        <v>502</v>
      </c>
      <c r="C8" s="109"/>
      <c r="D8" s="109" t="s">
        <v>186</v>
      </c>
      <c r="E8" s="80"/>
      <c r="F8" s="109"/>
    </row>
    <row r="9" spans="1:6" x14ac:dyDescent="0.2">
      <c r="A9" s="73" t="s">
        <v>461</v>
      </c>
      <c r="B9" s="73" t="s">
        <v>462</v>
      </c>
      <c r="C9" s="109" t="s">
        <v>186</v>
      </c>
      <c r="D9" s="109" t="s">
        <v>186</v>
      </c>
      <c r="E9" s="109" t="s">
        <v>186</v>
      </c>
      <c r="F9" s="110" t="s">
        <v>186</v>
      </c>
    </row>
    <row r="10" spans="1:6" x14ac:dyDescent="0.2">
      <c r="A10" s="9" t="s">
        <v>463</v>
      </c>
      <c r="B10" s="73" t="s">
        <v>464</v>
      </c>
      <c r="C10" s="80"/>
      <c r="D10" s="109" t="s">
        <v>186</v>
      </c>
      <c r="E10" s="109" t="s">
        <v>186</v>
      </c>
      <c r="F10" s="110" t="s">
        <v>186</v>
      </c>
    </row>
    <row r="11" spans="1:6" x14ac:dyDescent="0.2">
      <c r="A11" s="73" t="s">
        <v>480</v>
      </c>
      <c r="B11" s="73" t="s">
        <v>465</v>
      </c>
      <c r="C11" s="80"/>
      <c r="D11" s="109" t="s">
        <v>186</v>
      </c>
      <c r="E11" s="109" t="s">
        <v>186</v>
      </c>
      <c r="F11" s="110" t="s">
        <v>186</v>
      </c>
    </row>
    <row r="12" spans="1:6" x14ac:dyDescent="0.2">
      <c r="A12" s="73" t="s">
        <v>466</v>
      </c>
      <c r="B12" s="73" t="s">
        <v>467</v>
      </c>
      <c r="C12" s="80"/>
      <c r="D12" s="109" t="s">
        <v>186</v>
      </c>
      <c r="E12" s="109" t="s">
        <v>186</v>
      </c>
      <c r="F12" s="110" t="s">
        <v>186</v>
      </c>
    </row>
    <row r="13" spans="1:6" x14ac:dyDescent="0.2">
      <c r="A13" s="73" t="s">
        <v>468</v>
      </c>
      <c r="B13" s="73" t="s">
        <v>469</v>
      </c>
      <c r="C13" s="109" t="s">
        <v>186</v>
      </c>
      <c r="D13" s="109" t="s">
        <v>186</v>
      </c>
      <c r="E13" s="109" t="s">
        <v>186</v>
      </c>
      <c r="F13" s="110" t="s">
        <v>186</v>
      </c>
    </row>
    <row r="14" spans="1:6" x14ac:dyDescent="0.2">
      <c r="A14" s="73" t="s">
        <v>470</v>
      </c>
      <c r="B14" s="73" t="s">
        <v>465</v>
      </c>
      <c r="C14" s="80"/>
      <c r="D14" s="109" t="s">
        <v>186</v>
      </c>
      <c r="E14" s="109" t="s">
        <v>186</v>
      </c>
      <c r="F14" s="110" t="s">
        <v>186</v>
      </c>
    </row>
    <row r="15" spans="1:6" x14ac:dyDescent="0.2">
      <c r="A15" s="73" t="s">
        <v>1</v>
      </c>
      <c r="B15" s="73" t="s">
        <v>41</v>
      </c>
      <c r="C15" s="109" t="s">
        <v>186</v>
      </c>
      <c r="D15" s="109" t="s">
        <v>186</v>
      </c>
      <c r="E15" s="109" t="s">
        <v>186</v>
      </c>
      <c r="F15" s="110" t="s">
        <v>186</v>
      </c>
    </row>
    <row r="16" spans="1:6" x14ac:dyDescent="0.2">
      <c r="A16" s="73" t="s">
        <v>211</v>
      </c>
      <c r="B16" s="73"/>
      <c r="C16" s="80"/>
      <c r="D16" s="80"/>
      <c r="E16" s="80"/>
      <c r="F16" s="80"/>
    </row>
    <row r="17" spans="1:6" x14ac:dyDescent="0.2">
      <c r="A17" s="73" t="s">
        <v>211</v>
      </c>
      <c r="B17" s="73"/>
      <c r="C17" s="80"/>
      <c r="D17" s="80"/>
      <c r="E17" s="80"/>
      <c r="F17" s="80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/>
  </sheetViews>
  <sheetFormatPr defaultColWidth="11.42578125" defaultRowHeight="12.75" x14ac:dyDescent="0.2"/>
  <cols>
    <col min="1" max="1" width="29.85546875" customWidth="1"/>
  </cols>
  <sheetData>
    <row r="1" spans="1:5" s="4" customFormat="1" ht="23.25" x14ac:dyDescent="0.35">
      <c r="A1" s="4" t="s">
        <v>12</v>
      </c>
    </row>
    <row r="3" spans="1:5" x14ac:dyDescent="0.2">
      <c r="A3" t="s">
        <v>5</v>
      </c>
      <c r="D3" s="55" t="s">
        <v>177</v>
      </c>
    </row>
    <row r="4" spans="1:5" x14ac:dyDescent="0.2">
      <c r="A4" t="s">
        <v>6</v>
      </c>
      <c r="D4" s="55" t="s">
        <v>178</v>
      </c>
      <c r="E4" s="55" t="s">
        <v>179</v>
      </c>
    </row>
    <row r="5" spans="1:5" x14ac:dyDescent="0.2">
      <c r="A5" t="s">
        <v>7</v>
      </c>
      <c r="D5" s="55" t="s">
        <v>180</v>
      </c>
    </row>
    <row r="6" spans="1:5" x14ac:dyDescent="0.2">
      <c r="A6" t="s">
        <v>8</v>
      </c>
      <c r="D6" s="55" t="s">
        <v>181</v>
      </c>
    </row>
    <row r="7" spans="1:5" x14ac:dyDescent="0.2">
      <c r="A7" t="s">
        <v>3</v>
      </c>
      <c r="D7" s="55" t="s">
        <v>182</v>
      </c>
    </row>
    <row r="8" spans="1:5" x14ac:dyDescent="0.2">
      <c r="A8" t="s">
        <v>9</v>
      </c>
      <c r="D8" s="55" t="s">
        <v>183</v>
      </c>
    </row>
    <row r="9" spans="1:5" x14ac:dyDescent="0.2">
      <c r="A9" t="s">
        <v>10</v>
      </c>
    </row>
    <row r="10" spans="1:5" x14ac:dyDescent="0.2">
      <c r="A10" t="s">
        <v>11</v>
      </c>
    </row>
  </sheetData>
  <phoneticPr fontId="1" type="noConversion"/>
  <pageMargins left="0.75" right="0.75" top="1" bottom="1" header="0.4921259845" footer="0.492125984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5"/>
  <sheetViews>
    <sheetView workbookViewId="0">
      <selection activeCell="B3" sqref="B3"/>
    </sheetView>
  </sheetViews>
  <sheetFormatPr defaultColWidth="11.42578125" defaultRowHeight="12.75" x14ac:dyDescent="0.2"/>
  <cols>
    <col min="1" max="1" width="5.7109375" style="1" customWidth="1"/>
    <col min="2" max="2" width="30.7109375" style="1" customWidth="1"/>
    <col min="3" max="3" width="5.7109375" style="1" customWidth="1"/>
    <col min="4" max="4" width="30.7109375" style="1" customWidth="1"/>
    <col min="5" max="5" width="5.7109375" style="1" customWidth="1"/>
    <col min="6" max="6" width="30.7109375" style="1" customWidth="1"/>
    <col min="7" max="7" width="5.7109375" style="1" customWidth="1"/>
    <col min="8" max="8" width="30.7109375" style="1" customWidth="1"/>
  </cols>
  <sheetData>
    <row r="1" spans="1:9" s="31" customFormat="1" ht="49.5" customHeight="1" x14ac:dyDescent="0.2">
      <c r="A1" s="29" t="s">
        <v>84</v>
      </c>
      <c r="B1" s="30"/>
      <c r="C1" s="30"/>
      <c r="D1" s="30"/>
      <c r="E1" s="30"/>
      <c r="F1" s="30"/>
      <c r="G1" s="30"/>
      <c r="H1" s="30"/>
      <c r="I1" s="30"/>
    </row>
    <row r="2" spans="1:9" x14ac:dyDescent="0.2">
      <c r="A2" s="13"/>
      <c r="B2" s="1" t="s">
        <v>85</v>
      </c>
      <c r="C2" s="13"/>
      <c r="E2" s="13"/>
      <c r="F2" s="1" t="s">
        <v>87</v>
      </c>
      <c r="G2" s="13"/>
      <c r="H2" s="1" t="s">
        <v>88</v>
      </c>
    </row>
    <row r="3" spans="1:9" x14ac:dyDescent="0.2">
      <c r="A3" s="13"/>
      <c r="B3" s="1" t="s">
        <v>86</v>
      </c>
      <c r="C3" s="13"/>
      <c r="D3" s="1" t="s">
        <v>89</v>
      </c>
      <c r="E3" s="13"/>
      <c r="F3" s="1" t="s">
        <v>90</v>
      </c>
      <c r="G3" s="13"/>
      <c r="H3" s="1" t="s">
        <v>91</v>
      </c>
    </row>
    <row r="4" spans="1:9" x14ac:dyDescent="0.2">
      <c r="A4" s="13"/>
      <c r="C4" s="13"/>
      <c r="D4" s="1" t="s">
        <v>92</v>
      </c>
      <c r="E4" s="13"/>
      <c r="F4" s="1" t="s">
        <v>93</v>
      </c>
      <c r="G4" s="13"/>
      <c r="H4" s="1" t="s">
        <v>94</v>
      </c>
    </row>
    <row r="5" spans="1:9" x14ac:dyDescent="0.2">
      <c r="A5" s="13"/>
      <c r="C5" s="13"/>
      <c r="D5" s="1" t="s">
        <v>95</v>
      </c>
      <c r="E5" s="13"/>
      <c r="F5" s="1" t="s">
        <v>96</v>
      </c>
      <c r="G5" s="13"/>
      <c r="H5" s="32" t="s">
        <v>97</v>
      </c>
    </row>
    <row r="6" spans="1:9" x14ac:dyDescent="0.2">
      <c r="A6" s="13"/>
      <c r="C6" s="13"/>
      <c r="D6" s="1" t="s">
        <v>98</v>
      </c>
      <c r="E6" s="13"/>
      <c r="F6" s="1" t="s">
        <v>99</v>
      </c>
      <c r="G6" s="13"/>
      <c r="H6" s="32" t="s">
        <v>100</v>
      </c>
    </row>
    <row r="7" spans="1:9" x14ac:dyDescent="0.2">
      <c r="A7" s="13"/>
      <c r="C7" s="13"/>
      <c r="D7" s="1" t="s">
        <v>101</v>
      </c>
      <c r="E7" s="13"/>
      <c r="F7" s="1" t="s">
        <v>102</v>
      </c>
      <c r="G7" s="13"/>
    </row>
    <row r="8" spans="1:9" x14ac:dyDescent="0.2">
      <c r="A8" s="13"/>
      <c r="C8" s="13">
        <v>2</v>
      </c>
      <c r="D8" s="1" t="s">
        <v>103</v>
      </c>
      <c r="E8" s="13"/>
      <c r="G8" s="13"/>
    </row>
    <row r="9" spans="1:9" x14ac:dyDescent="0.2">
      <c r="A9" s="13"/>
      <c r="C9" s="13"/>
      <c r="D9" s="1" t="s">
        <v>104</v>
      </c>
      <c r="E9" s="13"/>
      <c r="F9" s="32" t="s">
        <v>195</v>
      </c>
      <c r="G9" s="13"/>
    </row>
    <row r="10" spans="1:9" x14ac:dyDescent="0.2">
      <c r="A10" s="13"/>
      <c r="C10" s="13"/>
      <c r="D10" s="1" t="s">
        <v>105</v>
      </c>
      <c r="E10" s="13"/>
      <c r="F10" s="32" t="s">
        <v>168</v>
      </c>
      <c r="G10" s="13"/>
    </row>
    <row r="11" spans="1:9" x14ac:dyDescent="0.2">
      <c r="A11" s="13"/>
      <c r="C11" s="13"/>
      <c r="D11" s="1" t="s">
        <v>106</v>
      </c>
      <c r="E11" s="13"/>
      <c r="F11" s="32" t="s">
        <v>238</v>
      </c>
      <c r="G11" s="13"/>
    </row>
    <row r="12" spans="1:9" x14ac:dyDescent="0.2">
      <c r="A12" s="13"/>
      <c r="C12" s="13"/>
      <c r="D12" s="1" t="s">
        <v>107</v>
      </c>
      <c r="E12" s="13"/>
      <c r="G12" s="13"/>
    </row>
    <row r="13" spans="1:9" x14ac:dyDescent="0.2">
      <c r="A13" s="13"/>
      <c r="C13" s="13"/>
      <c r="D13" s="1" t="s">
        <v>108</v>
      </c>
      <c r="E13" s="13"/>
      <c r="G13" s="13"/>
    </row>
    <row r="14" spans="1:9" x14ac:dyDescent="0.2">
      <c r="A14" s="13"/>
      <c r="C14" s="13"/>
      <c r="D14" s="1" t="s">
        <v>109</v>
      </c>
      <c r="E14" s="13"/>
      <c r="G14" s="13"/>
    </row>
    <row r="15" spans="1:9" x14ac:dyDescent="0.2">
      <c r="A15" s="13"/>
      <c r="C15" s="13"/>
      <c r="D15" s="1" t="s">
        <v>110</v>
      </c>
      <c r="E15" s="13"/>
      <c r="G15" s="13"/>
    </row>
    <row r="16" spans="1:9" x14ac:dyDescent="0.2">
      <c r="A16" s="13"/>
      <c r="C16" s="13"/>
      <c r="D16" s="1" t="s">
        <v>111</v>
      </c>
      <c r="E16" s="13"/>
      <c r="G16" s="13"/>
    </row>
    <row r="17" spans="1:7" x14ac:dyDescent="0.2">
      <c r="A17" s="13"/>
      <c r="C17" s="13"/>
      <c r="D17" s="1" t="s">
        <v>112</v>
      </c>
      <c r="E17" s="13"/>
      <c r="G17" s="13"/>
    </row>
    <row r="18" spans="1:7" x14ac:dyDescent="0.2">
      <c r="A18" s="13"/>
      <c r="C18" s="13">
        <v>2</v>
      </c>
      <c r="D18" s="1" t="s">
        <v>113</v>
      </c>
      <c r="E18" s="13"/>
      <c r="G18" s="13"/>
    </row>
    <row r="19" spans="1:7" x14ac:dyDescent="0.2">
      <c r="A19" s="13"/>
      <c r="C19" s="13"/>
      <c r="D19" s="1" t="s">
        <v>114</v>
      </c>
      <c r="E19" s="13"/>
      <c r="G19" s="13"/>
    </row>
    <row r="20" spans="1:7" x14ac:dyDescent="0.2">
      <c r="A20" s="13"/>
      <c r="C20" s="13"/>
      <c r="D20" s="1" t="s">
        <v>115</v>
      </c>
      <c r="E20" s="13"/>
      <c r="G20" s="13"/>
    </row>
    <row r="21" spans="1:7" x14ac:dyDescent="0.2">
      <c r="A21" s="13"/>
      <c r="C21" s="13"/>
      <c r="D21" s="1" t="s">
        <v>116</v>
      </c>
      <c r="E21" s="13"/>
      <c r="G21" s="13"/>
    </row>
    <row r="22" spans="1:7" x14ac:dyDescent="0.2">
      <c r="A22" s="13"/>
      <c r="C22" s="13"/>
      <c r="D22" s="1" t="s">
        <v>117</v>
      </c>
      <c r="E22" s="13"/>
      <c r="G22" s="13"/>
    </row>
    <row r="23" spans="1:7" x14ac:dyDescent="0.2">
      <c r="A23" s="13"/>
      <c r="C23" s="13"/>
      <c r="D23" s="1" t="s">
        <v>118</v>
      </c>
      <c r="E23" s="13"/>
      <c r="G23" s="13"/>
    </row>
    <row r="24" spans="1:7" x14ac:dyDescent="0.2">
      <c r="A24" s="13"/>
      <c r="C24" s="13"/>
      <c r="D24" s="1" t="s">
        <v>119</v>
      </c>
      <c r="E24" s="13"/>
      <c r="G24" s="13"/>
    </row>
    <row r="25" spans="1:7" x14ac:dyDescent="0.2">
      <c r="A25" s="13"/>
      <c r="C25" s="13"/>
      <c r="D25" s="1" t="s">
        <v>120</v>
      </c>
      <c r="E25" s="13"/>
      <c r="G25" s="13"/>
    </row>
    <row r="26" spans="1:7" x14ac:dyDescent="0.2">
      <c r="A26" s="13"/>
      <c r="C26" s="13"/>
      <c r="D26" s="1" t="s">
        <v>121</v>
      </c>
      <c r="E26" s="13"/>
      <c r="G26" s="13"/>
    </row>
    <row r="27" spans="1:7" x14ac:dyDescent="0.2">
      <c r="D27" s="32" t="s">
        <v>122</v>
      </c>
    </row>
    <row r="28" spans="1:7" x14ac:dyDescent="0.2">
      <c r="D28" s="32" t="s">
        <v>123</v>
      </c>
    </row>
    <row r="29" spans="1:7" x14ac:dyDescent="0.2">
      <c r="D29" s="32" t="s">
        <v>168</v>
      </c>
      <c r="F29" s="1" t="s">
        <v>148</v>
      </c>
    </row>
    <row r="30" spans="1:7" x14ac:dyDescent="0.2">
      <c r="D30" s="32" t="s">
        <v>189</v>
      </c>
    </row>
    <row r="31" spans="1:7" x14ac:dyDescent="0.2">
      <c r="D31" s="32" t="s">
        <v>190</v>
      </c>
    </row>
    <row r="32" spans="1:7" x14ac:dyDescent="0.2">
      <c r="D32" s="32" t="s">
        <v>191</v>
      </c>
    </row>
    <row r="33" spans="4:4" x14ac:dyDescent="0.2">
      <c r="D33" s="32" t="s">
        <v>192</v>
      </c>
    </row>
    <row r="34" spans="4:4" x14ac:dyDescent="0.2">
      <c r="D34" s="32" t="s">
        <v>193</v>
      </c>
    </row>
    <row r="35" spans="4:4" x14ac:dyDescent="0.2">
      <c r="D35" s="32" t="s">
        <v>194</v>
      </c>
    </row>
  </sheetData>
  <phoneticPr fontId="1" type="noConversion"/>
  <pageMargins left="0.75" right="0.75" top="1" bottom="1" header="0.4921259845" footer="0.4921259845"/>
  <pageSetup paperSize="9" scale="90" orientation="landscape" horizontalDpi="4294967293" verticalDpi="12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/>
  </sheetViews>
  <sheetFormatPr defaultColWidth="11.42578125" defaultRowHeight="12.75" x14ac:dyDescent="0.2"/>
  <cols>
    <col min="1" max="1" width="6.28515625" customWidth="1"/>
    <col min="2" max="2" width="6.5703125" customWidth="1"/>
    <col min="3" max="3" width="31.42578125" customWidth="1"/>
    <col min="4" max="4" width="2.85546875" customWidth="1"/>
  </cols>
  <sheetData>
    <row r="1" spans="1:4" ht="23.25" x14ac:dyDescent="0.35">
      <c r="A1" s="4" t="s">
        <v>124</v>
      </c>
    </row>
    <row r="2" spans="1:4" x14ac:dyDescent="0.2">
      <c r="A2" s="55" t="s">
        <v>184</v>
      </c>
      <c r="B2" s="55" t="s">
        <v>185</v>
      </c>
    </row>
    <row r="3" spans="1:4" x14ac:dyDescent="0.2">
      <c r="A3">
        <v>1</v>
      </c>
      <c r="B3">
        <v>1</v>
      </c>
      <c r="C3" t="s">
        <v>54</v>
      </c>
      <c r="D3" s="55" t="s">
        <v>186</v>
      </c>
    </row>
    <row r="4" spans="1:4" x14ac:dyDescent="0.2">
      <c r="A4">
        <v>1</v>
      </c>
      <c r="B4">
        <v>1</v>
      </c>
      <c r="C4" t="s">
        <v>55</v>
      </c>
      <c r="D4" s="55" t="s">
        <v>186</v>
      </c>
    </row>
    <row r="5" spans="1:4" x14ac:dyDescent="0.2">
      <c r="A5">
        <v>1</v>
      </c>
      <c r="B5">
        <v>1</v>
      </c>
      <c r="C5" t="s">
        <v>56</v>
      </c>
      <c r="D5" s="55" t="s">
        <v>186</v>
      </c>
    </row>
    <row r="6" spans="1:4" x14ac:dyDescent="0.2">
      <c r="A6">
        <v>1</v>
      </c>
      <c r="B6">
        <v>1</v>
      </c>
      <c r="C6" t="s">
        <v>58</v>
      </c>
      <c r="D6" s="55" t="s">
        <v>186</v>
      </c>
    </row>
    <row r="7" spans="1:4" x14ac:dyDescent="0.2">
      <c r="A7">
        <v>1</v>
      </c>
      <c r="B7">
        <v>1</v>
      </c>
      <c r="C7" t="s">
        <v>59</v>
      </c>
      <c r="D7" s="55" t="s">
        <v>186</v>
      </c>
    </row>
    <row r="8" spans="1:4" x14ac:dyDescent="0.2">
      <c r="A8">
        <v>1</v>
      </c>
      <c r="B8">
        <v>1</v>
      </c>
      <c r="C8" t="s">
        <v>60</v>
      </c>
      <c r="D8" s="55" t="s">
        <v>186</v>
      </c>
    </row>
    <row r="9" spans="1:4" x14ac:dyDescent="0.2">
      <c r="A9">
        <v>1</v>
      </c>
      <c r="B9">
        <v>1</v>
      </c>
      <c r="C9" t="s">
        <v>61</v>
      </c>
      <c r="D9" s="55" t="s">
        <v>186</v>
      </c>
    </row>
    <row r="11" spans="1:4" x14ac:dyDescent="0.2">
      <c r="A11">
        <v>6</v>
      </c>
      <c r="B11">
        <v>14</v>
      </c>
      <c r="C11" t="s">
        <v>43</v>
      </c>
      <c r="D11" s="55" t="s">
        <v>186</v>
      </c>
    </row>
    <row r="12" spans="1:4" x14ac:dyDescent="0.2">
      <c r="A12">
        <v>1</v>
      </c>
      <c r="B12">
        <v>2</v>
      </c>
      <c r="C12" t="s">
        <v>62</v>
      </c>
      <c r="D12" s="55" t="s">
        <v>186</v>
      </c>
    </row>
    <row r="13" spans="1:4" x14ac:dyDescent="0.2">
      <c r="A13">
        <v>2</v>
      </c>
      <c r="B13">
        <v>4</v>
      </c>
      <c r="C13" t="s">
        <v>46</v>
      </c>
      <c r="D13" s="55" t="s">
        <v>186</v>
      </c>
    </row>
    <row r="14" spans="1:4" x14ac:dyDescent="0.2">
      <c r="A14">
        <v>2</v>
      </c>
      <c r="B14">
        <v>2</v>
      </c>
      <c r="C14" t="s">
        <v>47</v>
      </c>
      <c r="D14" s="55" t="s">
        <v>186</v>
      </c>
    </row>
    <row r="15" spans="1:4" x14ac:dyDescent="0.2">
      <c r="A15">
        <v>3</v>
      </c>
      <c r="B15">
        <v>4</v>
      </c>
      <c r="C15" t="s">
        <v>44</v>
      </c>
      <c r="D15" s="55" t="s">
        <v>186</v>
      </c>
    </row>
    <row r="16" spans="1:4" x14ac:dyDescent="0.2">
      <c r="A16">
        <v>2</v>
      </c>
      <c r="B16">
        <v>4</v>
      </c>
      <c r="C16" t="s">
        <v>45</v>
      </c>
      <c r="D16" s="55" t="s">
        <v>186</v>
      </c>
    </row>
    <row r="17" spans="1:4" x14ac:dyDescent="0.2">
      <c r="A17">
        <v>1</v>
      </c>
      <c r="B17">
        <v>2</v>
      </c>
      <c r="C17" t="s">
        <v>53</v>
      </c>
      <c r="D17" s="55" t="s">
        <v>186</v>
      </c>
    </row>
    <row r="18" spans="1:4" x14ac:dyDescent="0.2">
      <c r="A18">
        <v>1</v>
      </c>
      <c r="B18">
        <v>3</v>
      </c>
      <c r="C18" t="s">
        <v>125</v>
      </c>
      <c r="D18" s="55" t="s">
        <v>186</v>
      </c>
    </row>
    <row r="19" spans="1:4" x14ac:dyDescent="0.2">
      <c r="A19">
        <v>1</v>
      </c>
      <c r="B19">
        <v>1</v>
      </c>
      <c r="C19" t="s">
        <v>51</v>
      </c>
      <c r="D19" s="55" t="s">
        <v>186</v>
      </c>
    </row>
    <row r="20" spans="1:4" x14ac:dyDescent="0.2">
      <c r="A20">
        <v>1</v>
      </c>
      <c r="B20">
        <v>1</v>
      </c>
      <c r="C20" t="s">
        <v>52</v>
      </c>
    </row>
    <row r="21" spans="1:4" x14ac:dyDescent="0.2">
      <c r="A21">
        <v>1</v>
      </c>
      <c r="B21">
        <v>1</v>
      </c>
      <c r="C21" t="s">
        <v>126</v>
      </c>
      <c r="D21" s="55" t="s">
        <v>186</v>
      </c>
    </row>
    <row r="22" spans="1:4" x14ac:dyDescent="0.2">
      <c r="A22">
        <v>5</v>
      </c>
      <c r="B22">
        <v>9</v>
      </c>
      <c r="C22" t="s">
        <v>49</v>
      </c>
      <c r="D22" s="55" t="s">
        <v>186</v>
      </c>
    </row>
    <row r="23" spans="1:4" x14ac:dyDescent="0.2">
      <c r="A23">
        <v>2</v>
      </c>
      <c r="B23">
        <v>3</v>
      </c>
      <c r="C23" t="s">
        <v>50</v>
      </c>
      <c r="D23" s="55" t="s">
        <v>186</v>
      </c>
    </row>
    <row r="24" spans="1:4" x14ac:dyDescent="0.2">
      <c r="B24">
        <v>4</v>
      </c>
      <c r="C24" t="s">
        <v>187</v>
      </c>
      <c r="D24" s="55" t="s">
        <v>186</v>
      </c>
    </row>
    <row r="25" spans="1:4" x14ac:dyDescent="0.2">
      <c r="A25">
        <v>1</v>
      </c>
      <c r="B25">
        <v>1</v>
      </c>
      <c r="C25" t="s">
        <v>48</v>
      </c>
      <c r="D25" s="55" t="s">
        <v>186</v>
      </c>
    </row>
    <row r="26" spans="1:4" x14ac:dyDescent="0.2">
      <c r="A26">
        <v>1</v>
      </c>
      <c r="B26">
        <v>1</v>
      </c>
      <c r="C26" t="s">
        <v>66</v>
      </c>
      <c r="D26" s="55" t="s">
        <v>186</v>
      </c>
    </row>
    <row r="27" spans="1:4" x14ac:dyDescent="0.2">
      <c r="A27">
        <v>1</v>
      </c>
      <c r="B27">
        <v>1</v>
      </c>
      <c r="C27" t="s">
        <v>127</v>
      </c>
      <c r="D27" s="55" t="s">
        <v>186</v>
      </c>
    </row>
    <row r="28" spans="1:4" x14ac:dyDescent="0.2">
      <c r="A28">
        <v>1</v>
      </c>
      <c r="B28">
        <v>1</v>
      </c>
      <c r="C28" t="s">
        <v>65</v>
      </c>
    </row>
    <row r="30" spans="1:4" x14ac:dyDescent="0.2">
      <c r="A30">
        <v>1</v>
      </c>
      <c r="B30">
        <v>1</v>
      </c>
      <c r="C30" t="s">
        <v>63</v>
      </c>
      <c r="D30" t="s">
        <v>186</v>
      </c>
    </row>
    <row r="31" spans="1:4" x14ac:dyDescent="0.2">
      <c r="A31">
        <v>1</v>
      </c>
      <c r="B31">
        <v>1</v>
      </c>
      <c r="C31" t="s">
        <v>64</v>
      </c>
      <c r="D31" t="s">
        <v>186</v>
      </c>
    </row>
    <row r="32" spans="1:4" x14ac:dyDescent="0.2">
      <c r="A32">
        <v>1</v>
      </c>
      <c r="B32">
        <v>1</v>
      </c>
      <c r="C32" t="s">
        <v>57</v>
      </c>
      <c r="D32" t="s">
        <v>186</v>
      </c>
    </row>
    <row r="33" spans="1:4" x14ac:dyDescent="0.2">
      <c r="A33">
        <v>1</v>
      </c>
      <c r="B33">
        <v>1</v>
      </c>
      <c r="C33" t="s">
        <v>58</v>
      </c>
      <c r="D33" t="s">
        <v>186</v>
      </c>
    </row>
    <row r="35" spans="1:4" x14ac:dyDescent="0.2">
      <c r="A35">
        <v>1</v>
      </c>
      <c r="B35">
        <v>1</v>
      </c>
      <c r="C35" t="s">
        <v>128</v>
      </c>
    </row>
    <row r="36" spans="1:4" x14ac:dyDescent="0.2">
      <c r="A36">
        <v>1</v>
      </c>
      <c r="B36">
        <v>1</v>
      </c>
      <c r="C36" t="s">
        <v>129</v>
      </c>
      <c r="D36" t="s">
        <v>186</v>
      </c>
    </row>
    <row r="37" spans="1:4" x14ac:dyDescent="0.2">
      <c r="C37" t="s">
        <v>188</v>
      </c>
      <c r="D37" t="s">
        <v>186</v>
      </c>
    </row>
  </sheetData>
  <phoneticPr fontId="1" type="noConversion"/>
  <pageMargins left="0.75" right="0.75" top="1" bottom="1" header="0.4921259845" footer="0.4921259845"/>
  <pageSetup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3"/>
  <sheetViews>
    <sheetView topLeftCell="A125" workbookViewId="0">
      <selection activeCell="A125" sqref="A125"/>
    </sheetView>
  </sheetViews>
  <sheetFormatPr defaultRowHeight="12.75" x14ac:dyDescent="0.2"/>
  <cols>
    <col min="3" max="3" width="40.42578125" customWidth="1"/>
  </cols>
  <sheetData>
    <row r="1" spans="1:4" ht="23.25" x14ac:dyDescent="0.35">
      <c r="A1" s="4" t="s">
        <v>13</v>
      </c>
      <c r="B1" s="4"/>
    </row>
    <row r="3" spans="1:4" x14ac:dyDescent="0.2">
      <c r="C3" s="102" t="s">
        <v>247</v>
      </c>
    </row>
    <row r="4" spans="1:4" x14ac:dyDescent="0.2">
      <c r="C4" s="55" t="s">
        <v>455</v>
      </c>
    </row>
    <row r="5" spans="1:4" x14ac:dyDescent="0.2">
      <c r="C5" t="s">
        <v>248</v>
      </c>
    </row>
    <row r="6" spans="1:4" x14ac:dyDescent="0.2">
      <c r="C6" s="55" t="s">
        <v>456</v>
      </c>
    </row>
    <row r="7" spans="1:4" x14ac:dyDescent="0.2">
      <c r="C7" t="s">
        <v>249</v>
      </c>
    </row>
    <row r="8" spans="1:4" x14ac:dyDescent="0.2">
      <c r="C8" t="s">
        <v>250</v>
      </c>
    </row>
    <row r="9" spans="1:4" x14ac:dyDescent="0.2">
      <c r="C9" t="s">
        <v>251</v>
      </c>
    </row>
    <row r="10" spans="1:4" x14ac:dyDescent="0.2">
      <c r="C10" t="s">
        <v>252</v>
      </c>
    </row>
    <row r="13" spans="1:4" x14ac:dyDescent="0.2">
      <c r="C13" t="s">
        <v>253</v>
      </c>
    </row>
    <row r="15" spans="1:4" x14ac:dyDescent="0.2">
      <c r="C15" s="102" t="s">
        <v>254</v>
      </c>
    </row>
    <row r="16" spans="1:4" x14ac:dyDescent="0.2">
      <c r="C16" s="55" t="s">
        <v>401</v>
      </c>
      <c r="D16" t="s">
        <v>402</v>
      </c>
    </row>
    <row r="17" spans="3:4" x14ac:dyDescent="0.2">
      <c r="C17" s="55" t="s">
        <v>403</v>
      </c>
      <c r="D17" t="s">
        <v>404</v>
      </c>
    </row>
    <row r="18" spans="3:4" x14ac:dyDescent="0.2">
      <c r="C18" s="55" t="s">
        <v>405</v>
      </c>
      <c r="D18" t="s">
        <v>406</v>
      </c>
    </row>
    <row r="19" spans="3:4" x14ac:dyDescent="0.2">
      <c r="C19" s="55" t="s">
        <v>407</v>
      </c>
      <c r="D19" t="s">
        <v>408</v>
      </c>
    </row>
    <row r="21" spans="3:4" x14ac:dyDescent="0.2">
      <c r="C21" s="102" t="s">
        <v>255</v>
      </c>
    </row>
    <row r="22" spans="3:4" x14ac:dyDescent="0.2">
      <c r="C22" s="55" t="s">
        <v>409</v>
      </c>
      <c r="D22" t="s">
        <v>404</v>
      </c>
    </row>
    <row r="23" spans="3:4" x14ac:dyDescent="0.2">
      <c r="C23" s="55" t="s">
        <v>410</v>
      </c>
      <c r="D23" t="s">
        <v>411</v>
      </c>
    </row>
    <row r="24" spans="3:4" x14ac:dyDescent="0.2">
      <c r="C24" s="55" t="s">
        <v>412</v>
      </c>
      <c r="D24" t="s">
        <v>413</v>
      </c>
    </row>
    <row r="25" spans="3:4" x14ac:dyDescent="0.2">
      <c r="C25" s="55" t="s">
        <v>414</v>
      </c>
      <c r="D25" t="s">
        <v>415</v>
      </c>
    </row>
    <row r="26" spans="3:4" x14ac:dyDescent="0.2">
      <c r="C26" s="55" t="s">
        <v>416</v>
      </c>
      <c r="D26" t="s">
        <v>417</v>
      </c>
    </row>
    <row r="27" spans="3:4" x14ac:dyDescent="0.2">
      <c r="C27" s="55" t="s">
        <v>418</v>
      </c>
      <c r="D27" t="s">
        <v>419</v>
      </c>
    </row>
    <row r="28" spans="3:4" x14ac:dyDescent="0.2">
      <c r="C28" s="55" t="s">
        <v>420</v>
      </c>
      <c r="D28" t="s">
        <v>421</v>
      </c>
    </row>
    <row r="29" spans="3:4" x14ac:dyDescent="0.2">
      <c r="C29" s="103" t="s">
        <v>422</v>
      </c>
      <c r="D29" t="s">
        <v>423</v>
      </c>
    </row>
    <row r="31" spans="3:4" x14ac:dyDescent="0.2">
      <c r="C31" s="102" t="s">
        <v>256</v>
      </c>
    </row>
    <row r="32" spans="3:4" x14ac:dyDescent="0.2">
      <c r="C32" s="55" t="s">
        <v>424</v>
      </c>
      <c r="D32" t="s">
        <v>425</v>
      </c>
    </row>
    <row r="33" spans="3:4" x14ac:dyDescent="0.2">
      <c r="C33" s="55" t="s">
        <v>426</v>
      </c>
      <c r="D33" s="55" t="s">
        <v>449</v>
      </c>
    </row>
    <row r="34" spans="3:4" x14ac:dyDescent="0.2">
      <c r="C34" s="55" t="s">
        <v>427</v>
      </c>
      <c r="D34" t="s">
        <v>428</v>
      </c>
    </row>
    <row r="35" spans="3:4" x14ac:dyDescent="0.2">
      <c r="C35" s="55" t="s">
        <v>429</v>
      </c>
      <c r="D35" t="s">
        <v>430</v>
      </c>
    </row>
    <row r="36" spans="3:4" x14ac:dyDescent="0.2">
      <c r="C36" s="55" t="s">
        <v>431</v>
      </c>
      <c r="D36" s="55" t="s">
        <v>447</v>
      </c>
    </row>
    <row r="37" spans="3:4" x14ac:dyDescent="0.2">
      <c r="C37" s="55" t="s">
        <v>432</v>
      </c>
      <c r="D37" t="s">
        <v>433</v>
      </c>
    </row>
    <row r="38" spans="3:4" x14ac:dyDescent="0.2">
      <c r="C38" s="55" t="s">
        <v>434</v>
      </c>
      <c r="D38" s="55" t="s">
        <v>448</v>
      </c>
    </row>
    <row r="40" spans="3:4" x14ac:dyDescent="0.2">
      <c r="C40" s="102" t="s">
        <v>257</v>
      </c>
    </row>
    <row r="41" spans="3:4" x14ac:dyDescent="0.2">
      <c r="C41" s="55" t="s">
        <v>435</v>
      </c>
      <c r="D41" t="s">
        <v>436</v>
      </c>
    </row>
    <row r="42" spans="3:4" x14ac:dyDescent="0.2">
      <c r="C42" s="55" t="s">
        <v>437</v>
      </c>
      <c r="D42" t="s">
        <v>438</v>
      </c>
    </row>
    <row r="43" spans="3:4" x14ac:dyDescent="0.2">
      <c r="C43" s="55" t="s">
        <v>439</v>
      </c>
      <c r="D43" t="s">
        <v>440</v>
      </c>
    </row>
    <row r="44" spans="3:4" x14ac:dyDescent="0.2">
      <c r="C44" s="55" t="s">
        <v>441</v>
      </c>
      <c r="D44" t="s">
        <v>442</v>
      </c>
    </row>
    <row r="45" spans="3:4" x14ac:dyDescent="0.2">
      <c r="C45" s="55" t="s">
        <v>443</v>
      </c>
      <c r="D45" t="s">
        <v>444</v>
      </c>
    </row>
    <row r="46" spans="3:4" x14ac:dyDescent="0.2">
      <c r="C46" s="55" t="s">
        <v>445</v>
      </c>
      <c r="D46" s="55" t="s">
        <v>446</v>
      </c>
    </row>
    <row r="47" spans="3:4" x14ac:dyDescent="0.2">
      <c r="C47" s="55"/>
      <c r="D47" s="55"/>
    </row>
    <row r="49" spans="1:3" x14ac:dyDescent="0.2">
      <c r="C49" s="102" t="s">
        <v>258</v>
      </c>
    </row>
    <row r="50" spans="1:3" x14ac:dyDescent="0.2">
      <c r="C50" t="s">
        <v>259</v>
      </c>
    </row>
    <row r="51" spans="1:3" x14ac:dyDescent="0.2">
      <c r="C51" t="s">
        <v>260</v>
      </c>
    </row>
    <row r="52" spans="1:3" x14ac:dyDescent="0.2">
      <c r="A52">
        <v>3</v>
      </c>
      <c r="C52" t="s">
        <v>261</v>
      </c>
    </row>
    <row r="53" spans="1:3" x14ac:dyDescent="0.2">
      <c r="C53" t="s">
        <v>262</v>
      </c>
    </row>
    <row r="54" spans="1:3" x14ac:dyDescent="0.2">
      <c r="C54" t="s">
        <v>33</v>
      </c>
    </row>
    <row r="55" spans="1:3" x14ac:dyDescent="0.2">
      <c r="C55" t="s">
        <v>263</v>
      </c>
    </row>
    <row r="56" spans="1:3" x14ac:dyDescent="0.2">
      <c r="C56" t="s">
        <v>35</v>
      </c>
    </row>
    <row r="57" spans="1:3" x14ac:dyDescent="0.2">
      <c r="A57">
        <v>1</v>
      </c>
      <c r="C57" t="s">
        <v>264</v>
      </c>
    </row>
    <row r="58" spans="1:3" x14ac:dyDescent="0.2">
      <c r="C58" t="s">
        <v>265</v>
      </c>
    </row>
    <row r="59" spans="1:3" x14ac:dyDescent="0.2">
      <c r="C59" t="s">
        <v>266</v>
      </c>
    </row>
    <row r="60" spans="1:3" x14ac:dyDescent="0.2">
      <c r="C60" t="s">
        <v>267</v>
      </c>
    </row>
    <row r="61" spans="1:3" x14ac:dyDescent="0.2">
      <c r="C61" t="s">
        <v>268</v>
      </c>
    </row>
    <row r="62" spans="1:3" x14ac:dyDescent="0.2">
      <c r="C62" t="s">
        <v>269</v>
      </c>
    </row>
    <row r="63" spans="1:3" x14ac:dyDescent="0.2">
      <c r="A63">
        <v>1</v>
      </c>
      <c r="C63" t="s">
        <v>34</v>
      </c>
    </row>
    <row r="64" spans="1:3" x14ac:dyDescent="0.2">
      <c r="C64" t="s">
        <v>270</v>
      </c>
    </row>
    <row r="65" spans="1:3" x14ac:dyDescent="0.2">
      <c r="C65" s="104" t="s">
        <v>271</v>
      </c>
    </row>
    <row r="66" spans="1:3" x14ac:dyDescent="0.2">
      <c r="A66">
        <v>2</v>
      </c>
      <c r="C66" t="s">
        <v>272</v>
      </c>
    </row>
    <row r="67" spans="1:3" x14ac:dyDescent="0.2">
      <c r="C67" t="s">
        <v>273</v>
      </c>
    </row>
    <row r="69" spans="1:3" x14ac:dyDescent="0.2">
      <c r="C69" s="102" t="s">
        <v>274</v>
      </c>
    </row>
    <row r="70" spans="1:3" x14ac:dyDescent="0.2">
      <c r="C70" t="s">
        <v>275</v>
      </c>
    </row>
    <row r="71" spans="1:3" x14ac:dyDescent="0.2">
      <c r="C71" t="s">
        <v>276</v>
      </c>
    </row>
    <row r="72" spans="1:3" x14ac:dyDescent="0.2">
      <c r="C72" t="s">
        <v>277</v>
      </c>
    </row>
    <row r="73" spans="1:3" x14ac:dyDescent="0.2">
      <c r="C73" t="s">
        <v>278</v>
      </c>
    </row>
    <row r="74" spans="1:3" x14ac:dyDescent="0.2">
      <c r="C74" t="s">
        <v>279</v>
      </c>
    </row>
    <row r="75" spans="1:3" x14ac:dyDescent="0.2">
      <c r="C75" t="s">
        <v>280</v>
      </c>
    </row>
    <row r="76" spans="1:3" x14ac:dyDescent="0.2">
      <c r="C76" t="s">
        <v>281</v>
      </c>
    </row>
    <row r="77" spans="1:3" x14ac:dyDescent="0.2">
      <c r="C77" t="s">
        <v>282</v>
      </c>
    </row>
    <row r="78" spans="1:3" x14ac:dyDescent="0.2">
      <c r="C78" t="s">
        <v>283</v>
      </c>
    </row>
    <row r="79" spans="1:3" x14ac:dyDescent="0.2">
      <c r="C79" t="s">
        <v>284</v>
      </c>
    </row>
    <row r="80" spans="1:3" x14ac:dyDescent="0.2">
      <c r="C80" t="s">
        <v>285</v>
      </c>
    </row>
    <row r="81" spans="1:3" x14ac:dyDescent="0.2">
      <c r="C81" t="s">
        <v>286</v>
      </c>
    </row>
    <row r="82" spans="1:3" x14ac:dyDescent="0.2">
      <c r="C82" t="s">
        <v>287</v>
      </c>
    </row>
    <row r="83" spans="1:3" x14ac:dyDescent="0.2">
      <c r="A83">
        <v>1</v>
      </c>
      <c r="B83" s="55" t="s">
        <v>453</v>
      </c>
      <c r="C83" s="55" t="s">
        <v>450</v>
      </c>
    </row>
    <row r="84" spans="1:3" x14ac:dyDescent="0.2">
      <c r="A84">
        <v>1</v>
      </c>
      <c r="B84" s="55" t="s">
        <v>453</v>
      </c>
      <c r="C84" t="s">
        <v>288</v>
      </c>
    </row>
    <row r="85" spans="1:3" x14ac:dyDescent="0.2">
      <c r="A85">
        <v>2</v>
      </c>
      <c r="C85" t="s">
        <v>289</v>
      </c>
    </row>
    <row r="86" spans="1:3" x14ac:dyDescent="0.2">
      <c r="C86" t="s">
        <v>290</v>
      </c>
    </row>
    <row r="87" spans="1:3" x14ac:dyDescent="0.2">
      <c r="C87" t="s">
        <v>291</v>
      </c>
    </row>
    <row r="88" spans="1:3" x14ac:dyDescent="0.2">
      <c r="C88" t="s">
        <v>292</v>
      </c>
    </row>
    <row r="89" spans="1:3" x14ac:dyDescent="0.2">
      <c r="C89" t="s">
        <v>293</v>
      </c>
    </row>
    <row r="90" spans="1:3" x14ac:dyDescent="0.2">
      <c r="C90" t="s">
        <v>294</v>
      </c>
    </row>
    <row r="91" spans="1:3" x14ac:dyDescent="0.2">
      <c r="C91" t="s">
        <v>295</v>
      </c>
    </row>
    <row r="92" spans="1:3" x14ac:dyDescent="0.2">
      <c r="C92" t="s">
        <v>296</v>
      </c>
    </row>
    <row r="93" spans="1:3" x14ac:dyDescent="0.2">
      <c r="C93" t="s">
        <v>297</v>
      </c>
    </row>
    <row r="95" spans="1:3" x14ac:dyDescent="0.2">
      <c r="C95" s="102" t="s">
        <v>298</v>
      </c>
    </row>
    <row r="96" spans="1:3" x14ac:dyDescent="0.2">
      <c r="A96">
        <v>1</v>
      </c>
      <c r="C96" s="55" t="s">
        <v>457</v>
      </c>
    </row>
    <row r="97" spans="1:3" x14ac:dyDescent="0.2">
      <c r="A97">
        <v>1</v>
      </c>
      <c r="C97" t="s">
        <v>299</v>
      </c>
    </row>
    <row r="98" spans="1:3" x14ac:dyDescent="0.2">
      <c r="C98" t="s">
        <v>300</v>
      </c>
    </row>
    <row r="99" spans="1:3" x14ac:dyDescent="0.2">
      <c r="C99" t="s">
        <v>301</v>
      </c>
    </row>
    <row r="100" spans="1:3" x14ac:dyDescent="0.2">
      <c r="A100">
        <v>1</v>
      </c>
      <c r="C100" t="s">
        <v>302</v>
      </c>
    </row>
    <row r="101" spans="1:3" x14ac:dyDescent="0.2">
      <c r="A101">
        <v>1</v>
      </c>
      <c r="C101" t="s">
        <v>303</v>
      </c>
    </row>
    <row r="102" spans="1:3" x14ac:dyDescent="0.2">
      <c r="C102" t="s">
        <v>304</v>
      </c>
    </row>
    <row r="103" spans="1:3" x14ac:dyDescent="0.2">
      <c r="C103" t="s">
        <v>305</v>
      </c>
    </row>
    <row r="104" spans="1:3" x14ac:dyDescent="0.2">
      <c r="C104" t="s">
        <v>306</v>
      </c>
    </row>
    <row r="105" spans="1:3" x14ac:dyDescent="0.2">
      <c r="C105" t="s">
        <v>307</v>
      </c>
    </row>
    <row r="106" spans="1:3" x14ac:dyDescent="0.2">
      <c r="C106" t="s">
        <v>308</v>
      </c>
    </row>
    <row r="107" spans="1:3" x14ac:dyDescent="0.2">
      <c r="C107" t="s">
        <v>309</v>
      </c>
    </row>
    <row r="108" spans="1:3" x14ac:dyDescent="0.2">
      <c r="C108" t="s">
        <v>310</v>
      </c>
    </row>
    <row r="109" spans="1:3" x14ac:dyDescent="0.2">
      <c r="C109" t="s">
        <v>311</v>
      </c>
    </row>
    <row r="110" spans="1:3" x14ac:dyDescent="0.2">
      <c r="C110" t="s">
        <v>312</v>
      </c>
    </row>
    <row r="111" spans="1:3" x14ac:dyDescent="0.2">
      <c r="C111" t="s">
        <v>313</v>
      </c>
    </row>
    <row r="113" spans="1:3" x14ac:dyDescent="0.2">
      <c r="C113" s="102" t="s">
        <v>314</v>
      </c>
    </row>
    <row r="114" spans="1:3" x14ac:dyDescent="0.2">
      <c r="C114" t="s">
        <v>315</v>
      </c>
    </row>
    <row r="115" spans="1:3" x14ac:dyDescent="0.2">
      <c r="A115">
        <v>1</v>
      </c>
      <c r="B115" s="55" t="s">
        <v>453</v>
      </c>
      <c r="C115" s="55" t="s">
        <v>452</v>
      </c>
    </row>
    <row r="116" spans="1:3" x14ac:dyDescent="0.2">
      <c r="C116" t="s">
        <v>316</v>
      </c>
    </row>
    <row r="117" spans="1:3" x14ac:dyDescent="0.2">
      <c r="C117" t="s">
        <v>317</v>
      </c>
    </row>
    <row r="118" spans="1:3" x14ac:dyDescent="0.2">
      <c r="C118" t="s">
        <v>318</v>
      </c>
    </row>
    <row r="119" spans="1:3" x14ac:dyDescent="0.2">
      <c r="C119" t="s">
        <v>319</v>
      </c>
    </row>
    <row r="120" spans="1:3" x14ac:dyDescent="0.2">
      <c r="C120" t="s">
        <v>28</v>
      </c>
    </row>
    <row r="121" spans="1:3" x14ac:dyDescent="0.2">
      <c r="C121" t="s">
        <v>320</v>
      </c>
    </row>
    <row r="122" spans="1:3" x14ac:dyDescent="0.2">
      <c r="C122" t="s">
        <v>321</v>
      </c>
    </row>
    <row r="123" spans="1:3" x14ac:dyDescent="0.2">
      <c r="A123">
        <v>10</v>
      </c>
      <c r="B123" s="55" t="s">
        <v>454</v>
      </c>
      <c r="C123" t="s">
        <v>17</v>
      </c>
    </row>
    <row r="124" spans="1:3" x14ac:dyDescent="0.2">
      <c r="C124" t="s">
        <v>322</v>
      </c>
    </row>
    <row r="125" spans="1:3" x14ac:dyDescent="0.2">
      <c r="C125" t="s">
        <v>323</v>
      </c>
    </row>
    <row r="127" spans="1:3" x14ac:dyDescent="0.2">
      <c r="C127" s="102" t="s">
        <v>324</v>
      </c>
    </row>
    <row r="128" spans="1:3" x14ac:dyDescent="0.2">
      <c r="C128" t="s">
        <v>325</v>
      </c>
    </row>
    <row r="129" spans="1:3" x14ac:dyDescent="0.2">
      <c r="C129" t="s">
        <v>326</v>
      </c>
    </row>
    <row r="130" spans="1:3" x14ac:dyDescent="0.2">
      <c r="C130" t="s">
        <v>327</v>
      </c>
    </row>
    <row r="131" spans="1:3" x14ac:dyDescent="0.2">
      <c r="C131" t="s">
        <v>328</v>
      </c>
    </row>
    <row r="132" spans="1:3" x14ac:dyDescent="0.2">
      <c r="C132" t="s">
        <v>329</v>
      </c>
    </row>
    <row r="133" spans="1:3" x14ac:dyDescent="0.2">
      <c r="C133" t="s">
        <v>330</v>
      </c>
    </row>
    <row r="135" spans="1:3" x14ac:dyDescent="0.2">
      <c r="C135" s="102" t="s">
        <v>331</v>
      </c>
    </row>
    <row r="137" spans="1:3" x14ac:dyDescent="0.2">
      <c r="C137" s="102" t="s">
        <v>332</v>
      </c>
    </row>
    <row r="138" spans="1:3" x14ac:dyDescent="0.2">
      <c r="A138">
        <v>4</v>
      </c>
      <c r="B138" s="55" t="s">
        <v>453</v>
      </c>
      <c r="C138" t="s">
        <v>333</v>
      </c>
    </row>
    <row r="139" spans="1:3" x14ac:dyDescent="0.2">
      <c r="C139" t="s">
        <v>334</v>
      </c>
    </row>
    <row r="140" spans="1:3" x14ac:dyDescent="0.2">
      <c r="A140">
        <v>1</v>
      </c>
      <c r="B140" s="55" t="s">
        <v>453</v>
      </c>
      <c r="C140" t="s">
        <v>335</v>
      </c>
    </row>
    <row r="141" spans="1:3" x14ac:dyDescent="0.2">
      <c r="C141" t="s">
        <v>336</v>
      </c>
    </row>
    <row r="142" spans="1:3" x14ac:dyDescent="0.2">
      <c r="C142" t="s">
        <v>337</v>
      </c>
    </row>
    <row r="143" spans="1:3" x14ac:dyDescent="0.2">
      <c r="C143" t="s">
        <v>338</v>
      </c>
    </row>
    <row r="144" spans="1:3" x14ac:dyDescent="0.2">
      <c r="C144" s="55" t="s">
        <v>451</v>
      </c>
    </row>
    <row r="146" spans="1:3" x14ac:dyDescent="0.2">
      <c r="C146" s="102" t="s">
        <v>339</v>
      </c>
    </row>
    <row r="147" spans="1:3" x14ac:dyDescent="0.2">
      <c r="C147" t="s">
        <v>340</v>
      </c>
    </row>
    <row r="148" spans="1:3" x14ac:dyDescent="0.2">
      <c r="A148">
        <v>2</v>
      </c>
      <c r="B148" s="55" t="s">
        <v>453</v>
      </c>
      <c r="C148" t="s">
        <v>20</v>
      </c>
    </row>
    <row r="149" spans="1:3" x14ac:dyDescent="0.2">
      <c r="A149">
        <v>1</v>
      </c>
      <c r="C149" t="s">
        <v>341</v>
      </c>
    </row>
    <row r="150" spans="1:3" x14ac:dyDescent="0.2">
      <c r="C150" t="s">
        <v>342</v>
      </c>
    </row>
    <row r="151" spans="1:3" x14ac:dyDescent="0.2">
      <c r="A151">
        <v>1</v>
      </c>
      <c r="C151" t="s">
        <v>25</v>
      </c>
    </row>
    <row r="153" spans="1:3" x14ac:dyDescent="0.2">
      <c r="A153">
        <v>1</v>
      </c>
      <c r="C153" t="s">
        <v>343</v>
      </c>
    </row>
    <row r="154" spans="1:3" x14ac:dyDescent="0.2">
      <c r="C154" t="s">
        <v>344</v>
      </c>
    </row>
    <row r="155" spans="1:3" x14ac:dyDescent="0.2">
      <c r="A155">
        <v>3</v>
      </c>
      <c r="B155" s="55" t="s">
        <v>453</v>
      </c>
      <c r="C155" t="s">
        <v>345</v>
      </c>
    </row>
    <row r="156" spans="1:3" x14ac:dyDescent="0.2">
      <c r="C156" t="s">
        <v>346</v>
      </c>
    </row>
    <row r="157" spans="1:3" x14ac:dyDescent="0.2">
      <c r="C157" t="s">
        <v>347</v>
      </c>
    </row>
    <row r="158" spans="1:3" x14ac:dyDescent="0.2">
      <c r="A158">
        <v>2</v>
      </c>
      <c r="C158" t="s">
        <v>348</v>
      </c>
    </row>
    <row r="159" spans="1:3" x14ac:dyDescent="0.2">
      <c r="C159" t="s">
        <v>349</v>
      </c>
    </row>
    <row r="160" spans="1:3" x14ac:dyDescent="0.2">
      <c r="C160" t="s">
        <v>350</v>
      </c>
    </row>
    <row r="161" spans="1:3" x14ac:dyDescent="0.2">
      <c r="C161" t="s">
        <v>351</v>
      </c>
    </row>
    <row r="162" spans="1:3" x14ac:dyDescent="0.2">
      <c r="C162" s="55"/>
    </row>
    <row r="164" spans="1:3" x14ac:dyDescent="0.2">
      <c r="C164" s="102" t="s">
        <v>352</v>
      </c>
    </row>
    <row r="165" spans="1:3" x14ac:dyDescent="0.2">
      <c r="A165">
        <v>3</v>
      </c>
      <c r="C165" t="s">
        <v>353</v>
      </c>
    </row>
    <row r="166" spans="1:3" x14ac:dyDescent="0.2">
      <c r="C166" t="s">
        <v>354</v>
      </c>
    </row>
    <row r="167" spans="1:3" x14ac:dyDescent="0.2">
      <c r="A167">
        <v>2</v>
      </c>
      <c r="C167" t="s">
        <v>355</v>
      </c>
    </row>
    <row r="168" spans="1:3" x14ac:dyDescent="0.2">
      <c r="A168">
        <v>1</v>
      </c>
      <c r="C168" t="s">
        <v>356</v>
      </c>
    </row>
    <row r="170" spans="1:3" x14ac:dyDescent="0.2">
      <c r="C170" s="102" t="s">
        <v>357</v>
      </c>
    </row>
    <row r="172" spans="1:3" x14ac:dyDescent="0.2">
      <c r="C172" s="102" t="s">
        <v>358</v>
      </c>
    </row>
    <row r="173" spans="1:3" x14ac:dyDescent="0.2">
      <c r="C173" t="s">
        <v>359</v>
      </c>
    </row>
    <row r="174" spans="1:3" x14ac:dyDescent="0.2">
      <c r="C174" t="s">
        <v>360</v>
      </c>
    </row>
    <row r="175" spans="1:3" x14ac:dyDescent="0.2">
      <c r="C175" t="s">
        <v>361</v>
      </c>
    </row>
    <row r="176" spans="1:3" x14ac:dyDescent="0.2">
      <c r="C176" t="s">
        <v>362</v>
      </c>
    </row>
    <row r="177" spans="1:3" x14ac:dyDescent="0.2">
      <c r="C177" t="s">
        <v>363</v>
      </c>
    </row>
    <row r="179" spans="1:3" x14ac:dyDescent="0.2">
      <c r="C179" s="102" t="s">
        <v>332</v>
      </c>
    </row>
    <row r="180" spans="1:3" x14ac:dyDescent="0.2">
      <c r="C180" t="s">
        <v>364</v>
      </c>
    </row>
    <row r="181" spans="1:3" x14ac:dyDescent="0.2">
      <c r="C181" t="s">
        <v>365</v>
      </c>
    </row>
    <row r="182" spans="1:3" x14ac:dyDescent="0.2">
      <c r="A182">
        <v>2</v>
      </c>
      <c r="B182" t="s">
        <v>460</v>
      </c>
      <c r="C182" t="s">
        <v>366</v>
      </c>
    </row>
    <row r="183" spans="1:3" x14ac:dyDescent="0.2">
      <c r="C183" t="s">
        <v>367</v>
      </c>
    </row>
    <row r="184" spans="1:3" x14ac:dyDescent="0.2">
      <c r="C184" t="s">
        <v>368</v>
      </c>
    </row>
    <row r="185" spans="1:3" x14ac:dyDescent="0.2">
      <c r="C185" t="s">
        <v>369</v>
      </c>
    </row>
    <row r="186" spans="1:3" x14ac:dyDescent="0.2">
      <c r="C186" t="s">
        <v>337</v>
      </c>
    </row>
    <row r="188" spans="1:3" x14ac:dyDescent="0.2">
      <c r="C188" s="102" t="s">
        <v>370</v>
      </c>
    </row>
    <row r="189" spans="1:3" x14ac:dyDescent="0.2">
      <c r="A189">
        <v>8</v>
      </c>
      <c r="C189" s="55" t="s">
        <v>458</v>
      </c>
    </row>
    <row r="190" spans="1:3" x14ac:dyDescent="0.2">
      <c r="C190" t="s">
        <v>371</v>
      </c>
    </row>
    <row r="191" spans="1:3" x14ac:dyDescent="0.2">
      <c r="C191" t="s">
        <v>372</v>
      </c>
    </row>
    <row r="192" spans="1:3" x14ac:dyDescent="0.2">
      <c r="A192">
        <v>1.5</v>
      </c>
      <c r="B192" s="55" t="s">
        <v>459</v>
      </c>
      <c r="C192" s="55" t="s">
        <v>373</v>
      </c>
    </row>
    <row r="193" spans="3:3" x14ac:dyDescent="0.2">
      <c r="C193" t="s">
        <v>374</v>
      </c>
    </row>
    <row r="194" spans="3:3" x14ac:dyDescent="0.2">
      <c r="C194" t="s">
        <v>375</v>
      </c>
    </row>
    <row r="196" spans="3:3" x14ac:dyDescent="0.2">
      <c r="C196" s="102" t="s">
        <v>376</v>
      </c>
    </row>
    <row r="197" spans="3:3" x14ac:dyDescent="0.2">
      <c r="C197" t="s">
        <v>377</v>
      </c>
    </row>
    <row r="198" spans="3:3" x14ac:dyDescent="0.2">
      <c r="C198" t="s">
        <v>378</v>
      </c>
    </row>
    <row r="199" spans="3:3" x14ac:dyDescent="0.2">
      <c r="C199" t="s">
        <v>379</v>
      </c>
    </row>
    <row r="200" spans="3:3" x14ac:dyDescent="0.2">
      <c r="C200" t="s">
        <v>380</v>
      </c>
    </row>
    <row r="201" spans="3:3" x14ac:dyDescent="0.2">
      <c r="C201" t="s">
        <v>305</v>
      </c>
    </row>
    <row r="202" spans="3:3" x14ac:dyDescent="0.2">
      <c r="C202" t="s">
        <v>381</v>
      </c>
    </row>
    <row r="203" spans="3:3" x14ac:dyDescent="0.2">
      <c r="C203" t="s">
        <v>382</v>
      </c>
    </row>
    <row r="204" spans="3:3" x14ac:dyDescent="0.2">
      <c r="C204" t="s">
        <v>383</v>
      </c>
    </row>
    <row r="205" spans="3:3" x14ac:dyDescent="0.2">
      <c r="C205" t="s">
        <v>384</v>
      </c>
    </row>
    <row r="206" spans="3:3" x14ac:dyDescent="0.2">
      <c r="C206" t="s">
        <v>385</v>
      </c>
    </row>
    <row r="207" spans="3:3" x14ac:dyDescent="0.2">
      <c r="C207" t="s">
        <v>386</v>
      </c>
    </row>
    <row r="208" spans="3:3" x14ac:dyDescent="0.2">
      <c r="C208" t="s">
        <v>387</v>
      </c>
    </row>
    <row r="210" spans="3:3" x14ac:dyDescent="0.2">
      <c r="C210" s="102" t="s">
        <v>388</v>
      </c>
    </row>
    <row r="212" spans="3:3" x14ac:dyDescent="0.2">
      <c r="C212" t="s">
        <v>389</v>
      </c>
    </row>
    <row r="213" spans="3:3" x14ac:dyDescent="0.2">
      <c r="C213" t="s">
        <v>390</v>
      </c>
    </row>
    <row r="214" spans="3:3" x14ac:dyDescent="0.2">
      <c r="C214" t="s">
        <v>391</v>
      </c>
    </row>
    <row r="215" spans="3:3" x14ac:dyDescent="0.2">
      <c r="C215" t="s">
        <v>392</v>
      </c>
    </row>
    <row r="216" spans="3:3" x14ac:dyDescent="0.2">
      <c r="C216" t="s">
        <v>393</v>
      </c>
    </row>
    <row r="217" spans="3:3" x14ac:dyDescent="0.2">
      <c r="C217" t="s">
        <v>394</v>
      </c>
    </row>
    <row r="218" spans="3:3" x14ac:dyDescent="0.2">
      <c r="C218" t="s">
        <v>395</v>
      </c>
    </row>
    <row r="219" spans="3:3" x14ac:dyDescent="0.2">
      <c r="C219" t="s">
        <v>396</v>
      </c>
    </row>
    <row r="220" spans="3:3" x14ac:dyDescent="0.2">
      <c r="C220" t="s">
        <v>397</v>
      </c>
    </row>
    <row r="221" spans="3:3" x14ac:dyDescent="0.2">
      <c r="C221" t="s">
        <v>398</v>
      </c>
    </row>
    <row r="222" spans="3:3" x14ac:dyDescent="0.2">
      <c r="C222" t="s">
        <v>399</v>
      </c>
    </row>
    <row r="223" spans="3:3" x14ac:dyDescent="0.2">
      <c r="C223" t="s">
        <v>400</v>
      </c>
    </row>
  </sheetData>
  <pageMargins left="0.7" right="0.7" top="0.75" bottom="0.75" header="0.3" footer="0.3"/>
  <pageSetup orientation="portrait" horizontalDpi="1200" verticalDpi="12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workbookViewId="0">
      <selection activeCell="C5" sqref="C5"/>
    </sheetView>
  </sheetViews>
  <sheetFormatPr defaultColWidth="11.42578125" defaultRowHeight="12.75" x14ac:dyDescent="0.2"/>
  <cols>
    <col min="1" max="1" width="11.42578125" customWidth="1"/>
    <col min="2" max="2" width="45.85546875" customWidth="1"/>
    <col min="6" max="6" width="20.7109375" customWidth="1"/>
    <col min="8" max="8" width="17.85546875" customWidth="1"/>
  </cols>
  <sheetData>
    <row r="1" spans="1:10" s="4" customFormat="1" ht="23.25" x14ac:dyDescent="0.35">
      <c r="A1" s="4" t="s">
        <v>13</v>
      </c>
    </row>
    <row r="3" spans="1:10" x14ac:dyDescent="0.2">
      <c r="A3">
        <v>1</v>
      </c>
      <c r="B3" t="s">
        <v>14</v>
      </c>
      <c r="C3" t="s">
        <v>186</v>
      </c>
      <c r="F3" t="s">
        <v>75</v>
      </c>
    </row>
    <row r="4" spans="1:10" x14ac:dyDescent="0.2">
      <c r="A4">
        <v>1</v>
      </c>
      <c r="B4" t="s">
        <v>39</v>
      </c>
      <c r="G4" t="s">
        <v>76</v>
      </c>
      <c r="H4" t="s">
        <v>159</v>
      </c>
    </row>
    <row r="5" spans="1:10" x14ac:dyDescent="0.2">
      <c r="A5">
        <v>5</v>
      </c>
      <c r="B5" t="s">
        <v>15</v>
      </c>
      <c r="F5" t="s">
        <v>77</v>
      </c>
      <c r="G5" t="s">
        <v>78</v>
      </c>
    </row>
    <row r="6" spans="1:10" x14ac:dyDescent="0.2">
      <c r="A6">
        <v>1</v>
      </c>
      <c r="B6" t="s">
        <v>16</v>
      </c>
      <c r="G6" t="s">
        <v>76</v>
      </c>
      <c r="H6" t="s">
        <v>224</v>
      </c>
    </row>
    <row r="7" spans="1:10" x14ac:dyDescent="0.2">
      <c r="A7">
        <v>12</v>
      </c>
      <c r="B7" t="s">
        <v>17</v>
      </c>
      <c r="C7" t="s">
        <v>220</v>
      </c>
      <c r="F7" t="s">
        <v>79</v>
      </c>
      <c r="G7" t="s">
        <v>78</v>
      </c>
      <c r="J7" t="s">
        <v>160</v>
      </c>
    </row>
    <row r="8" spans="1:10" x14ac:dyDescent="0.2">
      <c r="A8">
        <v>1</v>
      </c>
      <c r="B8" t="s">
        <v>24</v>
      </c>
      <c r="G8" t="s">
        <v>76</v>
      </c>
      <c r="H8" t="s">
        <v>162</v>
      </c>
    </row>
    <row r="9" spans="1:10" x14ac:dyDescent="0.2">
      <c r="A9">
        <v>2</v>
      </c>
      <c r="B9" t="s">
        <v>18</v>
      </c>
      <c r="F9" t="s">
        <v>80</v>
      </c>
      <c r="G9" t="s">
        <v>78</v>
      </c>
    </row>
    <row r="10" spans="1:10" x14ac:dyDescent="0.2">
      <c r="A10">
        <v>2</v>
      </c>
      <c r="B10" t="s">
        <v>72</v>
      </c>
      <c r="G10" t="s">
        <v>76</v>
      </c>
      <c r="H10" t="s">
        <v>215</v>
      </c>
      <c r="J10" t="s">
        <v>219</v>
      </c>
    </row>
    <row r="11" spans="1:10" x14ac:dyDescent="0.2">
      <c r="A11">
        <v>1</v>
      </c>
      <c r="B11" t="s">
        <v>73</v>
      </c>
      <c r="F11" t="s">
        <v>81</v>
      </c>
      <c r="G11" t="s">
        <v>78</v>
      </c>
    </row>
    <row r="12" spans="1:10" x14ac:dyDescent="0.2">
      <c r="B12" t="s">
        <v>226</v>
      </c>
      <c r="G12" t="s">
        <v>76</v>
      </c>
      <c r="H12" t="s">
        <v>216</v>
      </c>
    </row>
    <row r="13" spans="1:10" x14ac:dyDescent="0.2">
      <c r="B13" t="s">
        <v>19</v>
      </c>
      <c r="F13" t="s">
        <v>82</v>
      </c>
      <c r="G13" t="s">
        <v>78</v>
      </c>
    </row>
    <row r="14" spans="1:10" x14ac:dyDescent="0.2">
      <c r="B14" t="s">
        <v>74</v>
      </c>
      <c r="C14" t="s">
        <v>186</v>
      </c>
      <c r="G14" t="s">
        <v>76</v>
      </c>
      <c r="H14" t="s">
        <v>218</v>
      </c>
    </row>
    <row r="15" spans="1:10" x14ac:dyDescent="0.2">
      <c r="A15">
        <v>2</v>
      </c>
      <c r="B15" t="s">
        <v>20</v>
      </c>
      <c r="F15" t="s">
        <v>83</v>
      </c>
      <c r="G15" t="s">
        <v>78</v>
      </c>
    </row>
    <row r="16" spans="1:10" x14ac:dyDescent="0.2">
      <c r="A16">
        <v>0.5</v>
      </c>
      <c r="B16" t="s">
        <v>21</v>
      </c>
      <c r="C16" t="s">
        <v>186</v>
      </c>
      <c r="G16" t="s">
        <v>76</v>
      </c>
      <c r="H16" t="s">
        <v>217</v>
      </c>
    </row>
    <row r="17" spans="1:7" x14ac:dyDescent="0.2">
      <c r="B17" s="55" t="s">
        <v>22</v>
      </c>
      <c r="C17" t="s">
        <v>186</v>
      </c>
      <c r="F17" t="s">
        <v>75</v>
      </c>
      <c r="G17" t="s">
        <v>78</v>
      </c>
    </row>
    <row r="18" spans="1:7" x14ac:dyDescent="0.2">
      <c r="G18" t="s">
        <v>76</v>
      </c>
    </row>
    <row r="19" spans="1:7" x14ac:dyDescent="0.2">
      <c r="F19" t="s">
        <v>77</v>
      </c>
      <c r="G19" t="s">
        <v>78</v>
      </c>
    </row>
    <row r="20" spans="1:7" x14ac:dyDescent="0.2">
      <c r="A20">
        <v>0.5</v>
      </c>
      <c r="B20" t="s">
        <v>25</v>
      </c>
      <c r="C20" t="s">
        <v>186</v>
      </c>
      <c r="G20" t="s">
        <v>76</v>
      </c>
    </row>
    <row r="21" spans="1:7" x14ac:dyDescent="0.2">
      <c r="F21" t="s">
        <v>79</v>
      </c>
      <c r="G21" t="s">
        <v>78</v>
      </c>
    </row>
    <row r="22" spans="1:7" x14ac:dyDescent="0.2">
      <c r="A22">
        <v>8</v>
      </c>
      <c r="B22" t="s">
        <v>158</v>
      </c>
      <c r="C22" t="s">
        <v>186</v>
      </c>
      <c r="G22" t="s">
        <v>76</v>
      </c>
    </row>
    <row r="23" spans="1:7" x14ac:dyDescent="0.2">
      <c r="B23" t="s">
        <v>161</v>
      </c>
      <c r="F23" t="s">
        <v>80</v>
      </c>
      <c r="G23" t="s">
        <v>78</v>
      </c>
    </row>
    <row r="24" spans="1:7" x14ac:dyDescent="0.2">
      <c r="B24" t="s">
        <v>235</v>
      </c>
      <c r="G24" t="s">
        <v>76</v>
      </c>
    </row>
    <row r="25" spans="1:7" x14ac:dyDescent="0.2">
      <c r="F25" t="s">
        <v>81</v>
      </c>
      <c r="G25" t="s">
        <v>78</v>
      </c>
    </row>
    <row r="26" spans="1:7" x14ac:dyDescent="0.2">
      <c r="G26" t="s">
        <v>76</v>
      </c>
    </row>
    <row r="27" spans="1:7" x14ac:dyDescent="0.2">
      <c r="B27" t="s">
        <v>28</v>
      </c>
      <c r="C27" t="s">
        <v>186</v>
      </c>
      <c r="F27" t="s">
        <v>82</v>
      </c>
      <c r="G27" t="s">
        <v>78</v>
      </c>
    </row>
    <row r="28" spans="1:7" x14ac:dyDescent="0.2">
      <c r="A28">
        <v>0.5</v>
      </c>
      <c r="B28" t="s">
        <v>29</v>
      </c>
      <c r="C28" t="s">
        <v>186</v>
      </c>
      <c r="G28" t="s">
        <v>76</v>
      </c>
    </row>
    <row r="29" spans="1:7" x14ac:dyDescent="0.2">
      <c r="B29" t="s">
        <v>30</v>
      </c>
      <c r="C29" t="s">
        <v>186</v>
      </c>
      <c r="F29" t="s">
        <v>83</v>
      </c>
      <c r="G29" t="s">
        <v>78</v>
      </c>
    </row>
    <row r="30" spans="1:7" x14ac:dyDescent="0.2">
      <c r="G30" t="s">
        <v>76</v>
      </c>
    </row>
    <row r="31" spans="1:7" x14ac:dyDescent="0.2">
      <c r="B31" t="s">
        <v>157</v>
      </c>
    </row>
    <row r="32" spans="1:7" x14ac:dyDescent="0.2">
      <c r="B32" t="s">
        <v>31</v>
      </c>
      <c r="C32" t="s">
        <v>186</v>
      </c>
    </row>
    <row r="33" spans="1:3" x14ac:dyDescent="0.2">
      <c r="B33" t="s">
        <v>32</v>
      </c>
      <c r="C33" t="s">
        <v>186</v>
      </c>
    </row>
    <row r="34" spans="1:3" x14ac:dyDescent="0.2">
      <c r="B34" t="s">
        <v>33</v>
      </c>
      <c r="C34" t="s">
        <v>186</v>
      </c>
    </row>
    <row r="35" spans="1:3" x14ac:dyDescent="0.2">
      <c r="B35" t="s">
        <v>154</v>
      </c>
      <c r="C35" t="s">
        <v>186</v>
      </c>
    </row>
    <row r="36" spans="1:3" x14ac:dyDescent="0.2">
      <c r="B36" t="s">
        <v>34</v>
      </c>
    </row>
    <row r="37" spans="1:3" x14ac:dyDescent="0.2">
      <c r="B37" t="s">
        <v>35</v>
      </c>
      <c r="C37" t="s">
        <v>186</v>
      </c>
    </row>
    <row r="38" spans="1:3" x14ac:dyDescent="0.2">
      <c r="B38" t="s">
        <v>36</v>
      </c>
      <c r="C38" t="s">
        <v>186</v>
      </c>
    </row>
    <row r="39" spans="1:3" x14ac:dyDescent="0.2">
      <c r="B39" t="s">
        <v>37</v>
      </c>
      <c r="C39" t="s">
        <v>186</v>
      </c>
    </row>
    <row r="40" spans="1:3" x14ac:dyDescent="0.2">
      <c r="A40">
        <v>1</v>
      </c>
      <c r="B40" t="s">
        <v>38</v>
      </c>
    </row>
    <row r="41" spans="1:3" x14ac:dyDescent="0.2">
      <c r="B41" t="s">
        <v>221</v>
      </c>
    </row>
    <row r="43" spans="1:3" x14ac:dyDescent="0.2">
      <c r="A43">
        <v>4</v>
      </c>
      <c r="B43" t="s">
        <v>23</v>
      </c>
    </row>
    <row r="44" spans="1:3" x14ac:dyDescent="0.2">
      <c r="A44">
        <v>12</v>
      </c>
      <c r="B44" t="s">
        <v>26</v>
      </c>
    </row>
    <row r="45" spans="1:3" x14ac:dyDescent="0.2">
      <c r="A45">
        <v>2</v>
      </c>
      <c r="B45" t="s">
        <v>27</v>
      </c>
    </row>
    <row r="46" spans="1:3" x14ac:dyDescent="0.2">
      <c r="A46">
        <v>24</v>
      </c>
      <c r="B46" t="s">
        <v>40</v>
      </c>
    </row>
    <row r="47" spans="1:3" x14ac:dyDescent="0.2">
      <c r="B47" t="s">
        <v>223</v>
      </c>
    </row>
    <row r="48" spans="1:3" x14ac:dyDescent="0.2">
      <c r="A48">
        <v>24</v>
      </c>
      <c r="B48" t="s">
        <v>222</v>
      </c>
    </row>
    <row r="49" spans="2:3" x14ac:dyDescent="0.2">
      <c r="B49" t="s">
        <v>155</v>
      </c>
      <c r="C49" t="s">
        <v>186</v>
      </c>
    </row>
    <row r="50" spans="2:3" x14ac:dyDescent="0.2">
      <c r="B50" t="s">
        <v>156</v>
      </c>
      <c r="C50" t="s">
        <v>186</v>
      </c>
    </row>
    <row r="52" spans="2:3" x14ac:dyDescent="0.2">
      <c r="B52" t="s">
        <v>225</v>
      </c>
      <c r="C52" t="s">
        <v>186</v>
      </c>
    </row>
  </sheetData>
  <phoneticPr fontId="1" type="noConversion"/>
  <pageMargins left="0.31" right="0.34" top="0.43" bottom="1" header="0.4921259845" footer="0.4921259845"/>
  <pageSetup scale="70" orientation="landscape" horizontalDpi="4294967293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1" sqref="C11"/>
    </sheetView>
  </sheetViews>
  <sheetFormatPr defaultColWidth="11.42578125" defaultRowHeight="12.75" x14ac:dyDescent="0.2"/>
  <cols>
    <col min="1" max="1" width="11.7109375" customWidth="1"/>
    <col min="2" max="2" width="25.5703125" customWidth="1"/>
  </cols>
  <sheetData>
    <row r="1" spans="1:4" s="33" customFormat="1" ht="23.25" x14ac:dyDescent="0.35">
      <c r="A1" s="33" t="s">
        <v>130</v>
      </c>
    </row>
    <row r="3" spans="1:4" x14ac:dyDescent="0.2">
      <c r="B3" t="s">
        <v>173</v>
      </c>
      <c r="D3" t="s">
        <v>171</v>
      </c>
    </row>
    <row r="5" spans="1:4" x14ac:dyDescent="0.2">
      <c r="B5" t="s">
        <v>131</v>
      </c>
    </row>
    <row r="6" spans="1:4" x14ac:dyDescent="0.2">
      <c r="B6" t="s">
        <v>166</v>
      </c>
    </row>
    <row r="7" spans="1:4" x14ac:dyDescent="0.2">
      <c r="B7" t="s">
        <v>167</v>
      </c>
    </row>
    <row r="8" spans="1:4" x14ac:dyDescent="0.2">
      <c r="B8" t="s">
        <v>233</v>
      </c>
    </row>
    <row r="9" spans="1:4" x14ac:dyDescent="0.2">
      <c r="A9">
        <v>2</v>
      </c>
      <c r="B9" t="s">
        <v>234</v>
      </c>
    </row>
    <row r="10" spans="1:4" x14ac:dyDescent="0.2">
      <c r="B10" t="s">
        <v>237</v>
      </c>
    </row>
    <row r="11" spans="1:4" x14ac:dyDescent="0.2">
      <c r="B11" t="s">
        <v>91</v>
      </c>
    </row>
  </sheetData>
  <phoneticPr fontId="1" type="noConversion"/>
  <pageMargins left="0.75" right="0.75" top="1" bottom="1" header="0.4921259845" footer="0.4921259845"/>
  <pageSetup paperSize="9" orientation="portrait" horizontalDpi="1200" verticalDpi="12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activeCell="A3" sqref="A3"/>
    </sheetView>
  </sheetViews>
  <sheetFormatPr defaultColWidth="11.42578125" defaultRowHeight="12.75" x14ac:dyDescent="0.2"/>
  <cols>
    <col min="1" max="1" width="12.7109375" customWidth="1"/>
    <col min="2" max="2" width="5.85546875" customWidth="1"/>
    <col min="3" max="3" width="5.85546875" style="35" customWidth="1"/>
    <col min="4" max="4" width="5.85546875" style="87" customWidth="1"/>
  </cols>
  <sheetData>
    <row r="1" spans="1:4" x14ac:dyDescent="0.2">
      <c r="A1" s="55" t="s">
        <v>243</v>
      </c>
    </row>
    <row r="2" spans="1:4" x14ac:dyDescent="0.2">
      <c r="A2" s="55"/>
    </row>
    <row r="3" spans="1:4" x14ac:dyDescent="0.2">
      <c r="A3" s="55" t="s">
        <v>246</v>
      </c>
    </row>
    <row r="4" spans="1:4" x14ac:dyDescent="0.2">
      <c r="A4" s="88" t="s">
        <v>242</v>
      </c>
      <c r="B4" s="88" t="s">
        <v>239</v>
      </c>
      <c r="C4" s="89" t="s">
        <v>240</v>
      </c>
      <c r="D4" s="90" t="s">
        <v>241</v>
      </c>
    </row>
    <row r="5" spans="1:4" x14ac:dyDescent="0.2">
      <c r="A5" s="91">
        <v>47.370173000000001</v>
      </c>
      <c r="B5" s="92">
        <f>INT(A5)</f>
        <v>47</v>
      </c>
      <c r="C5" s="93">
        <f>(A5-B5)*60</f>
        <v>22.210380000000072</v>
      </c>
      <c r="D5" s="94">
        <f>(((A5-B5)*60)-INT(C5))*60</f>
        <v>12.622800000004304</v>
      </c>
    </row>
    <row r="6" spans="1:4" x14ac:dyDescent="0.2">
      <c r="A6" s="91">
        <v>15.093534</v>
      </c>
      <c r="B6" s="95">
        <f>INT(A6)</f>
        <v>15</v>
      </c>
      <c r="C6" s="93">
        <f>(A6-B6)*60</f>
        <v>5.6120400000000004</v>
      </c>
      <c r="D6" s="94">
        <f>(((A6-B6)*60)-INT(C6))*60</f>
        <v>36.722400000000022</v>
      </c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Q20"/>
  <sheetViews>
    <sheetView workbookViewId="0">
      <selection activeCell="B1" sqref="A1:XFD1"/>
    </sheetView>
  </sheetViews>
  <sheetFormatPr defaultColWidth="9.140625" defaultRowHeight="12.75" x14ac:dyDescent="0.2"/>
  <cols>
    <col min="1" max="1" width="21.140625" customWidth="1"/>
    <col min="2" max="2" width="13.85546875" bestFit="1" customWidth="1"/>
    <col min="3" max="9" width="10.28515625" bestFit="1" customWidth="1"/>
    <col min="10" max="11" width="10.28515625" customWidth="1"/>
    <col min="12" max="12" width="10.28515625" bestFit="1" customWidth="1"/>
    <col min="13" max="13" width="11.28515625" bestFit="1" customWidth="1"/>
    <col min="14" max="14" width="10.28515625" bestFit="1" customWidth="1"/>
    <col min="15" max="15" width="11.28515625" bestFit="1" customWidth="1"/>
    <col min="16" max="16" width="10.7109375" bestFit="1" customWidth="1"/>
  </cols>
  <sheetData>
    <row r="1" spans="1:14" s="111" customFormat="1" ht="20.25" x14ac:dyDescent="0.3">
      <c r="A1" s="111" t="str">
        <f>CONCATENATE(Toern!A1," ","Fixkosten")</f>
        <v>Törn 2011-04 Fixkosten</v>
      </c>
    </row>
    <row r="3" spans="1:14" x14ac:dyDescent="0.2">
      <c r="A3" s="5" t="s">
        <v>0</v>
      </c>
      <c r="B3" s="56" t="s">
        <v>197</v>
      </c>
      <c r="C3" s="66" t="str">
        <f>IF(Toern!E8="x",Toern!A8,"n.n")</f>
        <v>n.n</v>
      </c>
      <c r="D3" s="66" t="str">
        <f>IF(Toern!E9="x",Toern!A9,"n.n")</f>
        <v>Johannes</v>
      </c>
      <c r="E3" s="66" t="str">
        <f>IF(Toern!E10="x",Toern!A10,"n.n")</f>
        <v>Renate</v>
      </c>
      <c r="F3" s="66" t="str">
        <f>IF(Toern!E11="x",Toern!A11,"n.n")</f>
        <v>Herwig</v>
      </c>
      <c r="G3" s="66" t="str">
        <f>IF(Toern!E12="x",Toern!A12,"n.n")</f>
        <v>Manfred</v>
      </c>
      <c r="H3" s="66" t="str">
        <f>IF(Toern!E13="x",Toern!A13,"n.n")</f>
        <v>Gerhard</v>
      </c>
      <c r="I3" s="66" t="str">
        <f>IF(Toern!E14="x",Toern!A14,"n.n")</f>
        <v>Monika</v>
      </c>
      <c r="J3" s="66" t="str">
        <f>IF(Toern!E15="x",Toern!A15,"n.n")</f>
        <v>Reinhard</v>
      </c>
      <c r="K3" s="66" t="str">
        <f>IF(Toern!E16="x",Toern!A16,"n.n")</f>
        <v>n.n</v>
      </c>
      <c r="L3" s="66" t="str">
        <f>IF(Toern!E17="x",Toern!A17,"n.n")</f>
        <v>n.n</v>
      </c>
      <c r="M3" s="73" t="s">
        <v>202</v>
      </c>
      <c r="N3" s="9">
        <f>COUNTA(Toern!E9:E17)</f>
        <v>7</v>
      </c>
    </row>
    <row r="4" spans="1:14" x14ac:dyDescent="0.2">
      <c r="A4" s="9" t="s">
        <v>2</v>
      </c>
      <c r="B4" s="57">
        <v>-1015</v>
      </c>
      <c r="C4" s="10">
        <f>IF(Toern!E8="x",B4/N3,0)</f>
        <v>0</v>
      </c>
      <c r="D4" s="10">
        <f>IF(Toern!E9="x",B4/N3,0)</f>
        <v>-145</v>
      </c>
      <c r="E4" s="10">
        <f>IF(Toern!E10="x",B4/N3,0)</f>
        <v>-145</v>
      </c>
      <c r="F4" s="10">
        <f>IF(Toern!E11="x",B4/N3,0)</f>
        <v>-145</v>
      </c>
      <c r="G4" s="10">
        <f>IF(Toern!E12="x",B4/N3,0)</f>
        <v>-145</v>
      </c>
      <c r="H4" s="10">
        <f>IF(Toern!E13="x",B4/N3,0)</f>
        <v>-145</v>
      </c>
      <c r="I4" s="10">
        <f>IF(Toern!E14="x",B4/N3,0)</f>
        <v>-145</v>
      </c>
      <c r="J4" s="10">
        <f>IF(Toern!E15="x",B4/N3,0)</f>
        <v>-145</v>
      </c>
      <c r="K4" s="10">
        <f>IF(Toern!E16="x",B4/N3,0)</f>
        <v>0</v>
      </c>
      <c r="L4" s="10">
        <f>IF(Toern!E17="x",B4/N3,0)</f>
        <v>0</v>
      </c>
      <c r="M4" s="70"/>
      <c r="N4" s="9"/>
    </row>
    <row r="5" spans="1:14" x14ac:dyDescent="0.2">
      <c r="A5" s="9"/>
      <c r="B5" s="57"/>
      <c r="C5" s="10"/>
      <c r="D5" s="10"/>
      <c r="E5" s="10"/>
      <c r="F5" s="10"/>
      <c r="G5" s="10"/>
      <c r="H5" s="10"/>
      <c r="I5" s="9"/>
      <c r="J5" s="9"/>
      <c r="K5" s="9"/>
      <c r="L5" s="9"/>
      <c r="M5" s="70"/>
      <c r="N5" s="9"/>
    </row>
    <row r="6" spans="1:14" x14ac:dyDescent="0.2">
      <c r="A6" s="9"/>
      <c r="B6" s="57"/>
      <c r="C6" s="10"/>
      <c r="D6" s="10"/>
      <c r="E6" s="10"/>
      <c r="F6" s="10"/>
      <c r="G6" s="10"/>
      <c r="H6" s="10"/>
      <c r="I6" s="9"/>
      <c r="J6" s="9"/>
      <c r="K6" s="9"/>
      <c r="L6" s="9"/>
      <c r="M6" s="70"/>
      <c r="N6" s="9"/>
    </row>
    <row r="7" spans="1:14" x14ac:dyDescent="0.2">
      <c r="A7" s="11"/>
      <c r="B7" s="57"/>
      <c r="C7" s="10"/>
      <c r="D7" s="10"/>
      <c r="E7" s="10"/>
      <c r="F7" s="10"/>
      <c r="G7" s="10"/>
      <c r="H7" s="10"/>
      <c r="I7" s="9"/>
      <c r="J7" s="9"/>
      <c r="K7" s="9"/>
      <c r="L7" s="9"/>
      <c r="M7" s="70"/>
      <c r="N7" s="9"/>
    </row>
    <row r="8" spans="1:14" x14ac:dyDescent="0.2">
      <c r="A8" s="11"/>
      <c r="B8" s="57"/>
      <c r="C8" s="10"/>
      <c r="D8" s="10"/>
      <c r="E8" s="10"/>
      <c r="F8" s="10"/>
      <c r="G8" s="10"/>
      <c r="H8" s="10"/>
      <c r="I8" s="10"/>
      <c r="J8" s="10"/>
      <c r="K8" s="10"/>
      <c r="L8" s="10"/>
      <c r="M8" s="70"/>
      <c r="N8" s="9"/>
    </row>
    <row r="9" spans="1:14" x14ac:dyDescent="0.2">
      <c r="A9" s="11"/>
      <c r="B9" s="57"/>
      <c r="C9" s="10"/>
      <c r="D9" s="10"/>
      <c r="E9" s="10"/>
      <c r="F9" s="10"/>
      <c r="G9" s="10"/>
      <c r="H9" s="10"/>
      <c r="I9" s="9"/>
      <c r="J9" s="9"/>
      <c r="K9" s="9"/>
      <c r="L9" s="9"/>
      <c r="M9" s="70"/>
      <c r="N9" s="9"/>
    </row>
    <row r="10" spans="1:14" x14ac:dyDescent="0.2">
      <c r="A10" s="11"/>
      <c r="B10" s="57"/>
      <c r="C10" s="10"/>
      <c r="D10" s="10"/>
      <c r="E10" s="10"/>
      <c r="F10" s="10"/>
      <c r="G10" s="10"/>
      <c r="H10" s="10"/>
      <c r="I10" s="9"/>
      <c r="J10" s="9"/>
      <c r="K10" s="9"/>
      <c r="L10" s="9"/>
      <c r="M10" s="70"/>
      <c r="N10" s="9"/>
    </row>
    <row r="11" spans="1:14" x14ac:dyDescent="0.2">
      <c r="A11" s="11"/>
      <c r="B11" s="57"/>
      <c r="C11" s="10"/>
      <c r="D11" s="10"/>
      <c r="E11" s="10"/>
      <c r="F11" s="10"/>
      <c r="G11" s="10"/>
      <c r="H11" s="10"/>
      <c r="I11" s="9"/>
      <c r="J11" s="9"/>
      <c r="K11" s="9"/>
      <c r="L11" s="9"/>
      <c r="M11" s="70"/>
      <c r="N11" s="9"/>
    </row>
    <row r="12" spans="1:14" x14ac:dyDescent="0.2">
      <c r="A12" s="65"/>
      <c r="B12" s="57"/>
      <c r="C12" s="10"/>
      <c r="D12" s="60"/>
      <c r="E12" s="60"/>
      <c r="F12" s="60"/>
      <c r="G12" s="60"/>
      <c r="H12" s="60"/>
      <c r="I12" s="9"/>
      <c r="J12" s="9"/>
      <c r="K12" s="9"/>
      <c r="L12" s="9"/>
      <c r="M12" s="70"/>
      <c r="N12" s="9"/>
    </row>
    <row r="13" spans="1:14" x14ac:dyDescent="0.2">
      <c r="A13" s="9"/>
      <c r="B13" s="57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61"/>
      <c r="N13" s="9"/>
    </row>
    <row r="14" spans="1:14" x14ac:dyDescent="0.2">
      <c r="A14" s="9" t="s">
        <v>169</v>
      </c>
      <c r="B14" s="57"/>
      <c r="C14" s="10"/>
      <c r="D14" s="10">
        <v>145</v>
      </c>
      <c r="E14" s="10">
        <v>145</v>
      </c>
      <c r="F14" s="10">
        <v>145</v>
      </c>
      <c r="G14" s="10">
        <v>145</v>
      </c>
      <c r="H14" s="10">
        <v>145</v>
      </c>
      <c r="I14" s="10">
        <v>145</v>
      </c>
      <c r="J14" s="10">
        <v>145</v>
      </c>
      <c r="K14" s="10"/>
      <c r="L14" s="10"/>
      <c r="M14" s="61">
        <f>SUM(C14:L14)</f>
        <v>1015</v>
      </c>
      <c r="N14" s="9"/>
    </row>
    <row r="15" spans="1:14" x14ac:dyDescent="0.2">
      <c r="A15" s="9" t="s">
        <v>172</v>
      </c>
      <c r="B15" s="57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61">
        <f>SUM(C15:L15)</f>
        <v>0</v>
      </c>
      <c r="N15" s="9"/>
    </row>
    <row r="16" spans="1:14" x14ac:dyDescent="0.2">
      <c r="A16" s="9" t="s">
        <v>170</v>
      </c>
      <c r="B16" s="57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61">
        <f>SUM(C16:L16)</f>
        <v>0</v>
      </c>
      <c r="N16" s="9"/>
    </row>
    <row r="17" spans="1:17" x14ac:dyDescent="0.2">
      <c r="A17" s="49" t="s">
        <v>198</v>
      </c>
      <c r="B17" s="67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9">
        <f>SUM(C17:L17)</f>
        <v>0</v>
      </c>
      <c r="N17" s="49"/>
    </row>
    <row r="18" spans="1:17" s="1" customFormat="1" x14ac:dyDescent="0.2">
      <c r="A18" s="9"/>
      <c r="B18" s="57">
        <f t="shared" ref="B18:L18" si="0">SUM(B4:B17)</f>
        <v>-1015</v>
      </c>
      <c r="C18" s="8">
        <f t="shared" si="0"/>
        <v>0</v>
      </c>
      <c r="D18" s="8">
        <f t="shared" si="0"/>
        <v>0</v>
      </c>
      <c r="E18" s="8">
        <f t="shared" si="0"/>
        <v>0</v>
      </c>
      <c r="F18" s="8">
        <f t="shared" si="0"/>
        <v>0</v>
      </c>
      <c r="G18" s="8">
        <f t="shared" si="0"/>
        <v>0</v>
      </c>
      <c r="H18" s="8">
        <f t="shared" si="0"/>
        <v>0</v>
      </c>
      <c r="I18" s="8">
        <f t="shared" si="0"/>
        <v>0</v>
      </c>
      <c r="J18" s="8"/>
      <c r="K18" s="8"/>
      <c r="L18" s="8">
        <f t="shared" si="0"/>
        <v>0</v>
      </c>
      <c r="M18" s="61">
        <f>SUM(M14:M17)</f>
        <v>1015</v>
      </c>
      <c r="N18" s="72">
        <f>M18+B18</f>
        <v>0</v>
      </c>
      <c r="O18" s="74"/>
      <c r="P18" s="32"/>
      <c r="Q18" s="62"/>
    </row>
    <row r="19" spans="1:17" s="1" customFormat="1" x14ac:dyDescent="0.2">
      <c r="A19" s="73" t="s">
        <v>201</v>
      </c>
      <c r="B19" s="60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3"/>
      <c r="P19" s="32"/>
      <c r="Q19" s="62"/>
    </row>
    <row r="20" spans="1:17" s="1" customFormat="1" x14ac:dyDescent="0.2">
      <c r="A20" s="9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3"/>
      <c r="P20" s="32"/>
      <c r="Q20" s="62"/>
    </row>
  </sheetData>
  <pageMargins left="0.7" right="0.7" top="0.75" bottom="0.75" header="0.3" footer="0.3"/>
  <pageSetup paperSize="9" scale="83" orientation="landscape" horizontalDpi="4294967293" verticalDpi="120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E25"/>
  <sheetViews>
    <sheetView workbookViewId="0">
      <selection activeCell="K22" sqref="K22"/>
    </sheetView>
  </sheetViews>
  <sheetFormatPr defaultColWidth="11.42578125" defaultRowHeight="12.75" x14ac:dyDescent="0.2"/>
  <cols>
    <col min="1" max="1" width="21.85546875" customWidth="1"/>
    <col min="2" max="2" width="11.7109375" customWidth="1"/>
    <col min="3" max="4" width="9.5703125" customWidth="1"/>
    <col min="5" max="11" width="9.140625" customWidth="1"/>
    <col min="12" max="13" width="6.140625" bestFit="1" customWidth="1"/>
    <col min="14" max="14" width="13.28515625" bestFit="1" customWidth="1"/>
  </cols>
  <sheetData>
    <row r="1" spans="1:83" s="111" customFormat="1" ht="20.25" x14ac:dyDescent="0.3">
      <c r="A1" s="111" t="str">
        <f>CONCATENATE(Toern!A1," ","Bordkassa")</f>
        <v>Törn 2011-04 Bordkassa</v>
      </c>
    </row>
    <row r="2" spans="1:83" s="28" customFormat="1" ht="15" customHeight="1" x14ac:dyDescent="0.25"/>
    <row r="3" spans="1:83" s="21" customFormat="1" x14ac:dyDescent="0.2">
      <c r="A3" s="20" t="s">
        <v>0</v>
      </c>
      <c r="B3" s="25" t="s">
        <v>3</v>
      </c>
      <c r="C3" s="20"/>
      <c r="D3" s="71" t="str">
        <f>IF(Toern!E8="x",Toern!A8,"n.n")</f>
        <v>n.n</v>
      </c>
      <c r="E3" s="25" t="str">
        <f>IF(Toern!E9="x",Toern!A9,"n.n")</f>
        <v>Johannes</v>
      </c>
      <c r="F3" s="25" t="str">
        <f>IF(Toern!E10="x",Toern!A10,"n.n")</f>
        <v>Renate</v>
      </c>
      <c r="G3" s="25" t="str">
        <f>IF(Toern!E11="x",Toern!A11,"n.n")</f>
        <v>Herwig</v>
      </c>
      <c r="H3" s="25" t="str">
        <f>IF(Toern!E12="x",Toern!A12,"n.n")</f>
        <v>Manfred</v>
      </c>
      <c r="I3" s="25" t="str">
        <f>IF(Toern!E13="x",Toern!A13,"n.n")</f>
        <v>Gerhard</v>
      </c>
      <c r="J3" s="25" t="str">
        <f>IF(Toern!E14="x",Toern!A14,"n.n")</f>
        <v>Monika</v>
      </c>
      <c r="K3" s="25" t="str">
        <f>IF(Toern!E15="x",Toern!A15,"n.n")</f>
        <v>Reinhard</v>
      </c>
      <c r="L3" s="25" t="str">
        <f>IF(Toern!E16="x",Toern!A16,"n.n")</f>
        <v>n.n</v>
      </c>
      <c r="M3" s="25" t="str">
        <f>IF(Toern!E17="x",Toern!A17,"n.n")</f>
        <v>n.n</v>
      </c>
      <c r="N3" s="25"/>
      <c r="O3" s="71">
        <f>COUNTA(Toern!E9:E17)</f>
        <v>7</v>
      </c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</row>
    <row r="4" spans="1:83" s="19" customFormat="1" x14ac:dyDescent="0.2">
      <c r="A4" s="24"/>
      <c r="B4" s="86">
        <v>0.13569999999999999</v>
      </c>
      <c r="C4" s="14" t="s">
        <v>71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14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</row>
    <row r="5" spans="1:83" x14ac:dyDescent="0.2">
      <c r="A5" s="65" t="s">
        <v>229</v>
      </c>
      <c r="B5" s="58"/>
      <c r="C5" s="57"/>
      <c r="D5" s="60"/>
      <c r="E5" s="10">
        <v>-67</v>
      </c>
      <c r="F5" s="10"/>
      <c r="G5" s="10"/>
      <c r="H5" s="10"/>
      <c r="I5" s="10"/>
      <c r="J5" s="10"/>
      <c r="K5" s="10"/>
      <c r="L5" s="10"/>
      <c r="M5" s="15"/>
      <c r="N5" s="7"/>
      <c r="O5" s="2"/>
      <c r="P5" s="18"/>
    </row>
    <row r="6" spans="1:83" x14ac:dyDescent="0.2">
      <c r="A6" s="11" t="s">
        <v>230</v>
      </c>
      <c r="B6" s="58"/>
      <c r="C6" s="57"/>
      <c r="D6" s="60"/>
      <c r="E6" s="10">
        <v>-25</v>
      </c>
      <c r="F6" s="10"/>
      <c r="G6" s="10"/>
      <c r="H6" s="10"/>
      <c r="I6" s="10"/>
      <c r="J6" s="10"/>
      <c r="K6" s="10"/>
      <c r="L6" s="10"/>
      <c r="M6" s="15"/>
      <c r="N6" s="7"/>
      <c r="O6" s="2"/>
      <c r="P6" s="18"/>
    </row>
    <row r="7" spans="1:83" x14ac:dyDescent="0.2">
      <c r="A7" s="65" t="s">
        <v>471</v>
      </c>
      <c r="B7" s="58"/>
      <c r="C7" s="57">
        <f>B7*$B$4</f>
        <v>0</v>
      </c>
      <c r="D7" s="60"/>
      <c r="E7" s="10">
        <v>-30.7</v>
      </c>
      <c r="F7" s="10"/>
      <c r="G7" s="10"/>
      <c r="H7" s="10"/>
      <c r="I7" s="10"/>
      <c r="J7" s="10"/>
      <c r="K7" s="10"/>
      <c r="L7" s="10"/>
      <c r="M7" s="15"/>
      <c r="N7" s="7"/>
      <c r="O7" s="2"/>
      <c r="P7" s="18"/>
    </row>
    <row r="8" spans="1:83" x14ac:dyDescent="0.2">
      <c r="A8" s="11" t="s">
        <v>472</v>
      </c>
      <c r="B8" s="58"/>
      <c r="C8" s="57">
        <f>B8*$B$4</f>
        <v>0</v>
      </c>
      <c r="D8" s="60"/>
      <c r="E8" s="10"/>
      <c r="F8" s="10"/>
      <c r="G8" s="10">
        <v>-28.24</v>
      </c>
      <c r="H8" s="10"/>
      <c r="I8" s="10"/>
      <c r="J8" s="10"/>
      <c r="K8" s="10"/>
      <c r="L8" s="10"/>
      <c r="M8" s="15"/>
      <c r="N8" s="7"/>
      <c r="O8" s="2"/>
      <c r="P8" s="18"/>
    </row>
    <row r="9" spans="1:83" x14ac:dyDescent="0.2">
      <c r="A9" s="11" t="s">
        <v>471</v>
      </c>
      <c r="B9" s="58"/>
      <c r="C9" s="57">
        <f t="shared" ref="C9:C17" si="0">B9*$B$4</f>
        <v>0</v>
      </c>
      <c r="D9" s="60"/>
      <c r="E9" s="10"/>
      <c r="F9" s="10">
        <v>-19.2</v>
      </c>
      <c r="G9" s="10"/>
      <c r="H9" s="10"/>
      <c r="I9" s="10"/>
      <c r="J9" s="10"/>
      <c r="K9" s="10"/>
      <c r="L9" s="10"/>
      <c r="M9" s="15"/>
      <c r="N9" s="7"/>
      <c r="O9" s="2"/>
      <c r="P9" s="18"/>
    </row>
    <row r="10" spans="1:83" x14ac:dyDescent="0.2">
      <c r="A10" s="11" t="s">
        <v>473</v>
      </c>
      <c r="B10" s="58"/>
      <c r="C10" s="57">
        <f t="shared" si="0"/>
        <v>0</v>
      </c>
      <c r="D10" s="60"/>
      <c r="E10" s="10"/>
      <c r="F10" s="10">
        <v>-34.5</v>
      </c>
      <c r="G10" s="10"/>
      <c r="H10" s="10"/>
      <c r="I10" s="10"/>
      <c r="J10" s="10"/>
      <c r="K10" s="10"/>
      <c r="L10" s="10"/>
      <c r="M10" s="15"/>
      <c r="N10" s="7"/>
      <c r="O10" s="2"/>
      <c r="P10" s="18"/>
    </row>
    <row r="11" spans="1:83" x14ac:dyDescent="0.2">
      <c r="A11" s="11" t="s">
        <v>472</v>
      </c>
      <c r="B11" s="58"/>
      <c r="C11" s="57">
        <f t="shared" si="0"/>
        <v>0</v>
      </c>
      <c r="D11" s="60"/>
      <c r="E11" s="10"/>
      <c r="F11" s="10"/>
      <c r="G11" s="10"/>
      <c r="H11" s="10">
        <v>-28.5</v>
      </c>
      <c r="I11" s="10"/>
      <c r="J11" s="10"/>
      <c r="K11" s="10"/>
      <c r="L11" s="10"/>
      <c r="M11" s="15"/>
      <c r="N11" s="7"/>
      <c r="O11" s="2"/>
      <c r="P11" s="18"/>
    </row>
    <row r="12" spans="1:83" x14ac:dyDescent="0.2">
      <c r="A12" s="11" t="s">
        <v>294</v>
      </c>
      <c r="B12" s="58"/>
      <c r="C12" s="57">
        <f t="shared" si="0"/>
        <v>0</v>
      </c>
      <c r="D12" s="60"/>
      <c r="E12" s="10"/>
      <c r="F12" s="10"/>
      <c r="G12" s="10">
        <v>-13.57</v>
      </c>
      <c r="H12" s="10"/>
      <c r="I12" s="10"/>
      <c r="J12" s="10"/>
      <c r="K12" s="10"/>
      <c r="L12" s="10"/>
      <c r="M12" s="15"/>
      <c r="N12" s="7"/>
      <c r="O12" s="2"/>
      <c r="P12" s="18"/>
    </row>
    <row r="13" spans="1:83" x14ac:dyDescent="0.2">
      <c r="A13" s="11" t="s">
        <v>479</v>
      </c>
      <c r="B13" s="58"/>
      <c r="C13" s="57">
        <f t="shared" si="0"/>
        <v>0</v>
      </c>
      <c r="D13" s="60"/>
      <c r="E13" s="10"/>
      <c r="F13" s="10"/>
      <c r="G13" s="10"/>
      <c r="H13" s="10"/>
      <c r="I13" s="10"/>
      <c r="J13" s="10"/>
      <c r="K13" s="10">
        <v>-27.14</v>
      </c>
      <c r="L13" s="10"/>
      <c r="M13" s="15"/>
      <c r="N13" s="7"/>
      <c r="O13" s="2"/>
      <c r="P13" s="18"/>
    </row>
    <row r="14" spans="1:83" x14ac:dyDescent="0.2">
      <c r="A14" s="11" t="s">
        <v>472</v>
      </c>
      <c r="B14" s="58"/>
      <c r="C14" s="57">
        <f t="shared" si="0"/>
        <v>0</v>
      </c>
      <c r="D14" s="60"/>
      <c r="E14" s="10"/>
      <c r="F14" s="10"/>
      <c r="G14" s="10"/>
      <c r="H14" s="10"/>
      <c r="I14" s="10">
        <v>-28.5</v>
      </c>
      <c r="J14" s="10"/>
      <c r="K14" s="10"/>
      <c r="L14" s="10"/>
      <c r="M14" s="15"/>
      <c r="N14" s="7"/>
      <c r="O14" s="2"/>
      <c r="P14" s="18"/>
    </row>
    <row r="15" spans="1:83" x14ac:dyDescent="0.2">
      <c r="A15" s="11" t="s">
        <v>9</v>
      </c>
      <c r="B15" s="58"/>
      <c r="C15" s="57">
        <f t="shared" ref="C15" si="1">B15*$B$4</f>
        <v>0</v>
      </c>
      <c r="D15" s="60"/>
      <c r="E15" s="10"/>
      <c r="F15" s="10">
        <v>-4.8</v>
      </c>
      <c r="G15" s="10"/>
      <c r="H15" s="10"/>
      <c r="I15" s="10"/>
      <c r="J15" s="10"/>
      <c r="K15" s="10"/>
      <c r="L15" s="10"/>
      <c r="M15" s="15"/>
      <c r="N15" s="7"/>
      <c r="O15" s="2"/>
      <c r="P15" s="18"/>
    </row>
    <row r="16" spans="1:83" x14ac:dyDescent="0.2">
      <c r="A16" s="11" t="s">
        <v>9</v>
      </c>
      <c r="B16" s="58"/>
      <c r="C16" s="57">
        <f t="shared" si="0"/>
        <v>0</v>
      </c>
      <c r="D16" s="60"/>
      <c r="E16" s="10"/>
      <c r="F16" s="10"/>
      <c r="G16" s="10"/>
      <c r="H16" s="10">
        <v>-16</v>
      </c>
      <c r="I16" s="10"/>
      <c r="J16" s="10"/>
      <c r="K16" s="10"/>
      <c r="L16" s="10"/>
      <c r="M16" s="15"/>
      <c r="N16" s="7"/>
      <c r="O16" s="2"/>
      <c r="P16" s="18"/>
    </row>
    <row r="17" spans="1:16" x14ac:dyDescent="0.2">
      <c r="A17" s="11"/>
      <c r="B17" s="58"/>
      <c r="C17" s="57">
        <f t="shared" si="0"/>
        <v>0</v>
      </c>
      <c r="D17" s="60"/>
      <c r="E17" s="10"/>
      <c r="F17" s="10"/>
      <c r="G17" s="10"/>
      <c r="H17" s="10"/>
      <c r="I17" s="10"/>
      <c r="J17" s="10"/>
      <c r="K17" s="10"/>
      <c r="L17" s="10"/>
      <c r="M17" s="15"/>
      <c r="N17" s="16" t="s">
        <v>69</v>
      </c>
      <c r="O17" s="26" t="s">
        <v>70</v>
      </c>
      <c r="P17" s="18"/>
    </row>
    <row r="18" spans="1:16" x14ac:dyDescent="0.2">
      <c r="A18" s="12" t="s">
        <v>4</v>
      </c>
      <c r="B18" s="12"/>
      <c r="C18" s="8">
        <f t="shared" ref="C18:M18" si="2">SUM(C5:C17)</f>
        <v>0</v>
      </c>
      <c r="D18" s="8">
        <f>SUM(D5:D17)</f>
        <v>0</v>
      </c>
      <c r="E18" s="8">
        <f t="shared" si="2"/>
        <v>-122.7</v>
      </c>
      <c r="F18" s="8">
        <f t="shared" si="2"/>
        <v>-58.5</v>
      </c>
      <c r="G18" s="8">
        <f t="shared" si="2"/>
        <v>-41.81</v>
      </c>
      <c r="H18" s="8">
        <f t="shared" si="2"/>
        <v>-44.5</v>
      </c>
      <c r="I18" s="8">
        <f t="shared" si="2"/>
        <v>-28.5</v>
      </c>
      <c r="J18" s="8">
        <f t="shared" si="2"/>
        <v>0</v>
      </c>
      <c r="K18" s="8">
        <f t="shared" si="2"/>
        <v>-27.14</v>
      </c>
      <c r="L18" s="8">
        <f t="shared" si="2"/>
        <v>0</v>
      </c>
      <c r="M18" s="8">
        <f t="shared" si="2"/>
        <v>0</v>
      </c>
      <c r="N18" s="8">
        <f>SUM(C18:M18)</f>
        <v>-323.14999999999998</v>
      </c>
      <c r="O18" s="3">
        <f>N18/O3</f>
        <v>-46.164285714285711</v>
      </c>
      <c r="P18" s="18"/>
    </row>
    <row r="19" spans="1:16" x14ac:dyDescent="0.2">
      <c r="A19" s="9" t="s">
        <v>42</v>
      </c>
      <c r="B19" s="9"/>
      <c r="C19" s="10">
        <f>O23</f>
        <v>0</v>
      </c>
      <c r="D19" s="60">
        <f>O18*IF(Toern!E8="x", 1, 0)</f>
        <v>0</v>
      </c>
      <c r="E19" s="10">
        <f>O18*IF(Toern!E9="x", 1, 0)</f>
        <v>-46.164285714285711</v>
      </c>
      <c r="F19" s="10">
        <f>O18*IF(Toern!E10="x", 1, 0)</f>
        <v>-46.164285714285711</v>
      </c>
      <c r="G19" s="10">
        <f>O18*IF(Toern!E11="x", 1, 0)</f>
        <v>-46.164285714285711</v>
      </c>
      <c r="H19" s="10">
        <f>O18*IF(Toern!E12="x", 1, 0)</f>
        <v>-46.164285714285711</v>
      </c>
      <c r="I19" s="10">
        <f>O18*IF(Toern!E13="x", 1, 0)</f>
        <v>-46.164285714285711</v>
      </c>
      <c r="J19" s="10">
        <f>O18*IF(Toern!E14="x", 1, 0)</f>
        <v>-46.164285714285711</v>
      </c>
      <c r="K19" s="10">
        <f>O18*IF(Toern!E15="x", 1, 0)</f>
        <v>-46.164285714285711</v>
      </c>
      <c r="L19" s="10">
        <f>O18*IF(Toern!E16="x", 1, 0)</f>
        <v>0</v>
      </c>
      <c r="M19" s="10">
        <f>O18*IF(Toern!E17="x", 1, 0)</f>
        <v>0</v>
      </c>
      <c r="N19" s="9"/>
      <c r="O19" s="27"/>
      <c r="P19" s="18"/>
    </row>
    <row r="20" spans="1:16" x14ac:dyDescent="0.2">
      <c r="A20" s="12" t="s">
        <v>67</v>
      </c>
      <c r="B20" s="12"/>
      <c r="C20" s="8"/>
      <c r="D20" s="8">
        <f>D19-D18</f>
        <v>0</v>
      </c>
      <c r="E20" s="8">
        <f t="shared" ref="E20:M20" si="3">E19-E18</f>
        <v>76.535714285714292</v>
      </c>
      <c r="F20" s="8">
        <f t="shared" si="3"/>
        <v>12.335714285714289</v>
      </c>
      <c r="G20" s="8">
        <f t="shared" si="3"/>
        <v>-4.3542857142857088</v>
      </c>
      <c r="H20" s="8">
        <f t="shared" si="3"/>
        <v>-1.664285714285711</v>
      </c>
      <c r="I20" s="8">
        <f t="shared" si="3"/>
        <v>-17.664285714285711</v>
      </c>
      <c r="J20" s="8">
        <f t="shared" si="3"/>
        <v>-46.164285714285711</v>
      </c>
      <c r="K20" s="8">
        <f t="shared" si="3"/>
        <v>-19.02428571428571</v>
      </c>
      <c r="L20" s="8">
        <f t="shared" si="3"/>
        <v>0</v>
      </c>
      <c r="M20" s="8">
        <f t="shared" si="3"/>
        <v>0</v>
      </c>
      <c r="N20" s="11"/>
      <c r="O20" s="2"/>
      <c r="P20" s="18"/>
    </row>
    <row r="21" spans="1:16" x14ac:dyDescent="0.2">
      <c r="A21" s="59" t="s">
        <v>174</v>
      </c>
      <c r="B21" s="56"/>
      <c r="C21" s="57"/>
      <c r="D21" s="57"/>
      <c r="E21" s="57">
        <v>-76.540000000000006</v>
      </c>
      <c r="F21" s="57">
        <v>-12.34</v>
      </c>
      <c r="G21" s="57">
        <v>4.3499999999999996</v>
      </c>
      <c r="H21" s="57">
        <v>1.66</v>
      </c>
      <c r="I21" s="57">
        <v>17.66</v>
      </c>
      <c r="J21" s="57">
        <v>46.16</v>
      </c>
      <c r="K21" s="57">
        <v>19.05</v>
      </c>
      <c r="L21" s="57"/>
      <c r="M21" s="57"/>
      <c r="N21" s="57">
        <f>SUM(E21:M21)</f>
        <v>0</v>
      </c>
      <c r="O21" s="2"/>
      <c r="P21" s="18"/>
    </row>
    <row r="22" spans="1:16" x14ac:dyDescent="0.2">
      <c r="A22" s="59" t="s">
        <v>175</v>
      </c>
      <c r="B22" s="56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>
        <f>SUM(E22:M22)</f>
        <v>0</v>
      </c>
      <c r="O22" s="2"/>
      <c r="P22" s="18"/>
    </row>
    <row r="23" spans="1:16" x14ac:dyDescent="0.2">
      <c r="A23" s="59" t="s">
        <v>176</v>
      </c>
      <c r="B23" s="56"/>
      <c r="C23" s="57"/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>
        <f>SUM(E23:M23)</f>
        <v>0</v>
      </c>
      <c r="O23" s="2">
        <f>SUM(N21:N23)</f>
        <v>0</v>
      </c>
      <c r="P23" s="18"/>
    </row>
    <row r="24" spans="1:16" x14ac:dyDescent="0.2">
      <c r="A24" s="12"/>
      <c r="B24" s="12"/>
      <c r="C24" s="8">
        <f>SUM(C18:C23)*-1</f>
        <v>0</v>
      </c>
      <c r="D24" s="8">
        <f>SUM(D20:D23)</f>
        <v>0</v>
      </c>
      <c r="E24" s="8">
        <f>SUM(E20:E23)</f>
        <v>-4.2857142857144481E-3</v>
      </c>
      <c r="F24" s="8">
        <f>SUM(F20:F23)</f>
        <v>-4.2857142857108954E-3</v>
      </c>
      <c r="G24" s="8">
        <f>SUM(G20:G23)</f>
        <v>-4.2857142857091191E-3</v>
      </c>
      <c r="H24" s="8">
        <f>SUM(H20:H23)</f>
        <v>-4.2857142857111175E-3</v>
      </c>
      <c r="I24" s="8">
        <f>SUM(I20:I23)</f>
        <v>-4.2857142857108954E-3</v>
      </c>
      <c r="J24" s="8">
        <f>SUM(J20:J23)</f>
        <v>-4.2857142857144481E-3</v>
      </c>
      <c r="K24" s="8">
        <f>SUM(K20:K23)</f>
        <v>2.5714285714290241E-2</v>
      </c>
      <c r="L24" s="8">
        <f>SUM(L20:L23)</f>
        <v>0</v>
      </c>
      <c r="M24" s="8">
        <f>SUM(M20:M23)+(O18*IF(Toern!E17="x", 1, 0))</f>
        <v>0</v>
      </c>
      <c r="N24" s="8">
        <f>SUM(N18:N23)</f>
        <v>-323.14999999999998</v>
      </c>
      <c r="O24" s="8">
        <f>N24/O3</f>
        <v>-46.164285714285711</v>
      </c>
      <c r="P24" s="2"/>
    </row>
    <row r="25" spans="1:16" s="64" customFormat="1" x14ac:dyDescent="0.2">
      <c r="A25" s="32"/>
      <c r="B25" s="32"/>
      <c r="C25" s="63"/>
      <c r="D25" s="63"/>
      <c r="E25" s="63"/>
      <c r="F25" s="63"/>
      <c r="G25" s="63"/>
      <c r="H25" s="63"/>
      <c r="J25" s="63"/>
      <c r="K25" s="63"/>
      <c r="L25" s="63"/>
      <c r="M25" s="63"/>
      <c r="N25" s="63"/>
      <c r="O25" s="63">
        <f>SUM(C24:M24)</f>
        <v>1.9317880628477724E-14</v>
      </c>
      <c r="P25" s="63"/>
    </row>
  </sheetData>
  <pageMargins left="0.7" right="0.7" top="0.75" bottom="0.75" header="0.3" footer="0.3"/>
  <pageSetup paperSize="9" scale="80" orientation="landscape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ColWidth="11.42578125" defaultRowHeight="12.75" x14ac:dyDescent="0.2"/>
  <cols>
    <col min="1" max="1" width="20.42578125" customWidth="1"/>
  </cols>
  <sheetData>
    <row r="1" spans="1:15" s="111" customFormat="1" ht="20.25" x14ac:dyDescent="0.3">
      <c r="A1" s="111" t="str">
        <f>CONCATENATE(Toern!A1," ","Fahrgemeinschaft")</f>
        <v>Törn 2011-04 Fahrgemeinschaft</v>
      </c>
    </row>
    <row r="3" spans="1:15" x14ac:dyDescent="0.2">
      <c r="A3" s="5" t="s">
        <v>0</v>
      </c>
      <c r="B3" s="5"/>
      <c r="C3" s="5"/>
      <c r="D3" s="5" t="str">
        <f>IF(Toern!C8=1,Toern!A8,"n.n")</f>
        <v>n.n</v>
      </c>
      <c r="E3" s="5" t="str">
        <f>IF(Toern!C10=1,Toern!A10,"n.n")</f>
        <v>n.n</v>
      </c>
      <c r="F3" s="5" t="str">
        <f>IF(Toern!C11=1,Toern!A11,"n.n")</f>
        <v>n.n</v>
      </c>
      <c r="G3" s="5" t="str">
        <f>IF(Toern!C12=1,Toern!A12,"n.n")</f>
        <v>n.n</v>
      </c>
      <c r="H3" s="5" t="str">
        <f>IF(Toern!C13=1,Toern!A13,"n.n")</f>
        <v>n.n</v>
      </c>
      <c r="I3" s="5" t="str">
        <f>IF(Toern!C14=1,Toern!A14,"n.n")</f>
        <v>n.n</v>
      </c>
      <c r="J3" s="5" t="str">
        <f>IF(Toern!C15=1,Toern!A15,"n.n")</f>
        <v>n.n</v>
      </c>
      <c r="K3" s="5" t="e">
        <f>IF(Toern!#REF!=1,Toern!#REF!,"n.n")</f>
        <v>#REF!</v>
      </c>
      <c r="L3" s="5" t="str">
        <f>IF(Toern!C16=1,Toern!A16,"n.n")</f>
        <v>n.n</v>
      </c>
      <c r="M3" s="5" t="str">
        <f>IF(Toern!C17=1,Toern!A17,"n.n")</f>
        <v>n.n</v>
      </c>
      <c r="N3" s="5"/>
      <c r="O3" s="6">
        <f>COUNTA(Toern!C9:C17)</f>
        <v>3</v>
      </c>
    </row>
    <row r="4" spans="1:15" x14ac:dyDescent="0.2">
      <c r="A4" s="9" t="s">
        <v>231</v>
      </c>
      <c r="B4" s="9"/>
      <c r="C4" s="9"/>
      <c r="D4" s="10">
        <v>-50</v>
      </c>
      <c r="E4" s="10"/>
      <c r="F4" s="10"/>
      <c r="G4" s="10"/>
      <c r="H4" s="10"/>
      <c r="I4" s="10"/>
      <c r="J4" s="10"/>
      <c r="K4" s="10"/>
      <c r="L4" s="10"/>
      <c r="M4" s="10"/>
      <c r="N4" s="49"/>
      <c r="O4" s="48"/>
    </row>
    <row r="5" spans="1:15" x14ac:dyDescent="0.2">
      <c r="A5" s="9" t="s">
        <v>232</v>
      </c>
      <c r="B5" s="9"/>
      <c r="C5" s="10"/>
      <c r="D5" s="10">
        <v>-11</v>
      </c>
      <c r="E5" s="10"/>
      <c r="F5" s="10"/>
      <c r="G5" s="10"/>
      <c r="H5" s="10"/>
      <c r="I5" s="10"/>
      <c r="J5" s="10"/>
      <c r="K5" s="10"/>
      <c r="L5" s="10"/>
      <c r="M5" s="10"/>
      <c r="N5" s="7"/>
      <c r="O5" s="2"/>
    </row>
    <row r="6" spans="1:15" x14ac:dyDescent="0.2">
      <c r="A6" s="9"/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7"/>
      <c r="O6" s="2"/>
    </row>
    <row r="7" spans="1:15" x14ac:dyDescent="0.2">
      <c r="A7" s="9"/>
      <c r="B7" s="9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7"/>
      <c r="O7" s="2"/>
    </row>
    <row r="8" spans="1:15" x14ac:dyDescent="0.2">
      <c r="A8" s="9"/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6" t="s">
        <v>69</v>
      </c>
      <c r="O8" s="26" t="s">
        <v>70</v>
      </c>
    </row>
    <row r="9" spans="1:15" x14ac:dyDescent="0.2">
      <c r="A9" s="12" t="s">
        <v>4</v>
      </c>
      <c r="B9" s="12"/>
      <c r="C9" s="8"/>
      <c r="D9" s="8">
        <f t="shared" ref="D9:M9" si="0">SUM(D4:D8)</f>
        <v>-61</v>
      </c>
      <c r="E9" s="8">
        <f t="shared" si="0"/>
        <v>0</v>
      </c>
      <c r="F9" s="8">
        <f t="shared" si="0"/>
        <v>0</v>
      </c>
      <c r="G9" s="8">
        <f t="shared" si="0"/>
        <v>0</v>
      </c>
      <c r="H9" s="8">
        <f t="shared" si="0"/>
        <v>0</v>
      </c>
      <c r="I9" s="8">
        <f t="shared" si="0"/>
        <v>0</v>
      </c>
      <c r="J9" s="8">
        <f t="shared" si="0"/>
        <v>0</v>
      </c>
      <c r="K9" s="8">
        <f t="shared" si="0"/>
        <v>0</v>
      </c>
      <c r="L9" s="8">
        <f t="shared" si="0"/>
        <v>0</v>
      </c>
      <c r="M9" s="8">
        <f t="shared" si="0"/>
        <v>0</v>
      </c>
      <c r="N9" s="8">
        <f>SUM(C9:M9)</f>
        <v>-61</v>
      </c>
      <c r="O9" s="3">
        <f>N9/O3</f>
        <v>-20.333333333333332</v>
      </c>
    </row>
    <row r="10" spans="1:15" x14ac:dyDescent="0.2">
      <c r="A10" s="9" t="s">
        <v>68</v>
      </c>
      <c r="B10" s="9"/>
      <c r="C10" s="10"/>
      <c r="D10" s="10" t="e">
        <f>O9*IF(#REF!="FG",1,0)</f>
        <v>#REF!</v>
      </c>
      <c r="E10" s="10" t="e">
        <f>O9*IF(#REF!="FG",1,0)</f>
        <v>#REF!</v>
      </c>
      <c r="F10" s="10" t="e">
        <f>O9*IF(#REF!="FG",1,0)</f>
        <v>#REF!</v>
      </c>
      <c r="G10" s="10" t="e">
        <f>O9*IF(#REF!="FG",1,0)</f>
        <v>#REF!</v>
      </c>
      <c r="H10" s="10" t="e">
        <f>O9*IF(#REF!="FG",1,0)</f>
        <v>#REF!</v>
      </c>
      <c r="I10" s="10" t="e">
        <f>O9*IF(#REF!="FG",1,0)</f>
        <v>#REF!</v>
      </c>
      <c r="J10" s="10" t="e">
        <f>O9*IF(#REF!="FG",1,0)</f>
        <v>#REF!</v>
      </c>
      <c r="K10" s="10" t="e">
        <f>O9*IF(#REF!="FG",1,0)</f>
        <v>#REF!</v>
      </c>
      <c r="L10" s="10" t="e">
        <f>O9*IF(#REF!="FG",1,0)</f>
        <v>#REF!</v>
      </c>
      <c r="M10" s="10" t="e">
        <f>O9*IF(#REF!="FG",1,0)</f>
        <v>#REF!</v>
      </c>
      <c r="N10" s="10"/>
      <c r="O10" s="2"/>
    </row>
    <row r="11" spans="1:15" x14ac:dyDescent="0.2">
      <c r="A11" s="12" t="s">
        <v>67</v>
      </c>
      <c r="B11" s="12"/>
      <c r="C11" s="8"/>
      <c r="D11" s="8" t="e">
        <f t="shared" ref="D11:M11" si="1">D10-D9</f>
        <v>#REF!</v>
      </c>
      <c r="E11" s="8" t="e">
        <f t="shared" si="1"/>
        <v>#REF!</v>
      </c>
      <c r="F11" s="8" t="e">
        <f t="shared" si="1"/>
        <v>#REF!</v>
      </c>
      <c r="G11" s="8" t="e">
        <f t="shared" si="1"/>
        <v>#REF!</v>
      </c>
      <c r="H11" s="8" t="e">
        <f t="shared" si="1"/>
        <v>#REF!</v>
      </c>
      <c r="I11" s="8" t="e">
        <f t="shared" si="1"/>
        <v>#REF!</v>
      </c>
      <c r="J11" s="8" t="e">
        <f t="shared" si="1"/>
        <v>#REF!</v>
      </c>
      <c r="K11" s="8" t="e">
        <f t="shared" si="1"/>
        <v>#REF!</v>
      </c>
      <c r="L11" s="8" t="e">
        <f t="shared" si="1"/>
        <v>#REF!</v>
      </c>
      <c r="M11" s="8" t="e">
        <f t="shared" si="1"/>
        <v>#REF!</v>
      </c>
      <c r="N11" s="8"/>
      <c r="O11" s="3"/>
    </row>
  </sheetData>
  <pageMargins left="0.7" right="0.7" top="0.78740157499999996" bottom="0.78740157499999996" header="0.3" footer="0.3"/>
  <pageSetup paperSize="9" orientation="landscape" horizontalDpi="1200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/>
  </sheetViews>
  <sheetFormatPr defaultColWidth="9.140625" defaultRowHeight="12.75" x14ac:dyDescent="0.2"/>
  <cols>
    <col min="1" max="1" width="20.7109375" customWidth="1"/>
    <col min="2" max="2" width="17" bestFit="1" customWidth="1"/>
    <col min="3" max="6" width="10.85546875" customWidth="1"/>
  </cols>
  <sheetData>
    <row r="1" spans="1:6" s="111" customFormat="1" ht="20.25" x14ac:dyDescent="0.3">
      <c r="A1" s="111" t="str">
        <f>Toern!A1</f>
        <v>Törn 2011-04</v>
      </c>
      <c r="B1" s="111" t="s">
        <v>204</v>
      </c>
    </row>
    <row r="2" spans="1:6" s="1" customFormat="1" x14ac:dyDescent="0.2"/>
    <row r="3" spans="1:6" x14ac:dyDescent="0.2">
      <c r="A3" s="66"/>
      <c r="B3" s="66"/>
      <c r="C3" s="66" t="s">
        <v>197</v>
      </c>
      <c r="D3" s="66" t="s">
        <v>3</v>
      </c>
      <c r="E3" s="66" t="s">
        <v>199</v>
      </c>
      <c r="F3" s="66" t="s">
        <v>200</v>
      </c>
    </row>
    <row r="4" spans="1:6" x14ac:dyDescent="0.2">
      <c r="A4" s="9" t="s">
        <v>1</v>
      </c>
      <c r="B4" s="73" t="s">
        <v>41</v>
      </c>
      <c r="C4" s="10"/>
      <c r="D4" s="10"/>
      <c r="E4" s="10"/>
      <c r="F4" s="8"/>
    </row>
    <row r="5" spans="1:6" x14ac:dyDescent="0.2">
      <c r="A5" s="9" t="s">
        <v>164</v>
      </c>
      <c r="B5" s="73" t="s">
        <v>165</v>
      </c>
      <c r="C5" s="10"/>
      <c r="D5" s="10"/>
      <c r="E5" s="10"/>
      <c r="F5" s="8"/>
    </row>
    <row r="6" spans="1:6" x14ac:dyDescent="0.2">
      <c r="A6" s="73" t="s">
        <v>210</v>
      </c>
      <c r="B6" s="73" t="s">
        <v>165</v>
      </c>
      <c r="C6" s="10"/>
      <c r="D6" s="10"/>
      <c r="E6" s="10"/>
      <c r="F6" s="8"/>
    </row>
    <row r="7" spans="1:6" x14ac:dyDescent="0.2">
      <c r="A7" s="73" t="s">
        <v>211</v>
      </c>
      <c r="B7" s="73"/>
      <c r="C7" s="10"/>
      <c r="D7" s="10"/>
      <c r="E7" s="10"/>
      <c r="F7" s="8"/>
    </row>
    <row r="8" spans="1:6" x14ac:dyDescent="0.2">
      <c r="A8" s="73" t="s">
        <v>211</v>
      </c>
      <c r="B8" s="73"/>
      <c r="C8" s="10"/>
      <c r="D8" s="10"/>
      <c r="E8" s="10"/>
      <c r="F8" s="8"/>
    </row>
    <row r="9" spans="1:6" x14ac:dyDescent="0.2">
      <c r="A9" s="73" t="s">
        <v>211</v>
      </c>
      <c r="B9" s="73"/>
      <c r="C9" s="10"/>
      <c r="D9" s="10"/>
      <c r="E9" s="10"/>
      <c r="F9" s="8"/>
    </row>
    <row r="10" spans="1:6" x14ac:dyDescent="0.2">
      <c r="A10" s="73" t="s">
        <v>211</v>
      </c>
      <c r="B10" s="73"/>
      <c r="C10" s="10"/>
      <c r="D10" s="10"/>
      <c r="E10" s="10"/>
      <c r="F10" s="8"/>
    </row>
    <row r="11" spans="1:6" x14ac:dyDescent="0.2">
      <c r="A11" s="73" t="s">
        <v>211</v>
      </c>
      <c r="B11" s="73"/>
      <c r="C11" s="10"/>
      <c r="D11" s="10"/>
      <c r="E11" s="10"/>
      <c r="F11" s="8"/>
    </row>
    <row r="12" spans="1:6" x14ac:dyDescent="0.2">
      <c r="A12" s="73" t="s">
        <v>211</v>
      </c>
      <c r="B12" s="73"/>
      <c r="C12" s="10"/>
      <c r="D12" s="10"/>
      <c r="E12" s="10"/>
      <c r="F12" s="8"/>
    </row>
    <row r="13" spans="1:6" x14ac:dyDescent="0.2">
      <c r="A13" s="73" t="s">
        <v>211</v>
      </c>
      <c r="B13" s="73"/>
      <c r="C13" s="10"/>
      <c r="D13" s="10"/>
      <c r="E13" s="10"/>
      <c r="F13" s="8"/>
    </row>
    <row r="14" spans="1:6" x14ac:dyDescent="0.2">
      <c r="A14" s="9" t="s">
        <v>203</v>
      </c>
      <c r="B14" s="9"/>
      <c r="C14" s="10"/>
      <c r="D14" s="10"/>
      <c r="E14" s="10"/>
      <c r="F14" s="8"/>
    </row>
  </sheetData>
  <pageMargins left="0.7" right="0.7" top="0.75" bottom="0.75" header="0.3" footer="0.3"/>
  <pageSetup paperSize="9" orientation="portrait" horizontalDpi="4294967293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workbookViewId="0"/>
  </sheetViews>
  <sheetFormatPr defaultRowHeight="12.75" x14ac:dyDescent="0.2"/>
  <cols>
    <col min="1" max="1" width="12.42578125" customWidth="1"/>
    <col min="2" max="2" width="23.140625" customWidth="1"/>
    <col min="3" max="8" width="7.28515625" customWidth="1"/>
    <col min="9" max="9" width="10.5703125" style="35" bestFit="1" customWidth="1"/>
    <col min="10" max="10" width="25.28515625" customWidth="1"/>
  </cols>
  <sheetData>
    <row r="1" spans="1:10" s="111" customFormat="1" ht="20.25" x14ac:dyDescent="0.3">
      <c r="A1" s="111" t="str">
        <f>CONCATENATE(Toern!A1," ","Toerndaten")</f>
        <v>Törn 2011-04 Toerndaten</v>
      </c>
      <c r="I1" s="113"/>
    </row>
    <row r="2" spans="1:10" ht="13.5" customHeight="1" x14ac:dyDescent="0.35">
      <c r="A2" s="33"/>
    </row>
    <row r="3" spans="1:10" ht="13.5" customHeight="1" x14ac:dyDescent="0.35">
      <c r="A3" s="42"/>
      <c r="B3" s="17"/>
      <c r="C3" s="17" t="s">
        <v>149</v>
      </c>
      <c r="D3" s="46"/>
      <c r="E3" s="46"/>
      <c r="F3" s="17" t="s">
        <v>150</v>
      </c>
      <c r="G3" s="46"/>
      <c r="H3" s="44"/>
      <c r="I3" s="47"/>
      <c r="J3" s="12"/>
    </row>
    <row r="4" spans="1:10" x14ac:dyDescent="0.2">
      <c r="A4" s="12" t="s">
        <v>144</v>
      </c>
      <c r="B4" s="12" t="s">
        <v>145</v>
      </c>
      <c r="C4" s="45" t="s">
        <v>151</v>
      </c>
      <c r="D4" s="45" t="s">
        <v>152</v>
      </c>
      <c r="E4" s="45" t="s">
        <v>153</v>
      </c>
      <c r="F4" s="45" t="s">
        <v>151</v>
      </c>
      <c r="G4" s="45" t="s">
        <v>152</v>
      </c>
      <c r="H4" s="45" t="s">
        <v>153</v>
      </c>
      <c r="I4" s="36" t="s">
        <v>146</v>
      </c>
      <c r="J4" s="36" t="s">
        <v>147</v>
      </c>
    </row>
    <row r="5" spans="1:10" x14ac:dyDescent="0.2">
      <c r="A5" s="41" t="s">
        <v>481</v>
      </c>
      <c r="B5" s="9" t="s">
        <v>482</v>
      </c>
      <c r="C5" s="37"/>
      <c r="D5" s="37"/>
      <c r="E5" s="37"/>
      <c r="F5" s="37"/>
      <c r="G5" s="37"/>
      <c r="H5" s="37"/>
      <c r="I5" s="22"/>
      <c r="J5" s="106" t="s">
        <v>483</v>
      </c>
    </row>
    <row r="6" spans="1:10" x14ac:dyDescent="0.2">
      <c r="A6" s="107" t="s">
        <v>481</v>
      </c>
      <c r="B6" s="73" t="s">
        <v>484</v>
      </c>
      <c r="C6" s="37">
        <v>0</v>
      </c>
      <c r="D6" s="37">
        <v>35.5</v>
      </c>
      <c r="E6" s="37">
        <v>35.5</v>
      </c>
      <c r="F6" s="37">
        <v>0</v>
      </c>
      <c r="G6" s="37">
        <v>35.5</v>
      </c>
      <c r="H6" s="37">
        <v>35.5</v>
      </c>
      <c r="I6" s="22">
        <v>1</v>
      </c>
      <c r="J6" s="73" t="s">
        <v>485</v>
      </c>
    </row>
    <row r="7" spans="1:10" x14ac:dyDescent="0.2">
      <c r="A7" s="107" t="s">
        <v>486</v>
      </c>
      <c r="B7" s="73" t="s">
        <v>484</v>
      </c>
      <c r="C7" s="37">
        <v>4.5999999999999996</v>
      </c>
      <c r="D7" s="37">
        <v>5</v>
      </c>
      <c r="E7" s="37">
        <v>9.6</v>
      </c>
      <c r="F7" s="37">
        <v>4.5999999999999996</v>
      </c>
      <c r="G7" s="37">
        <v>5</v>
      </c>
      <c r="H7" s="37">
        <v>9.6</v>
      </c>
      <c r="I7" s="22">
        <v>1</v>
      </c>
      <c r="J7" s="73" t="s">
        <v>489</v>
      </c>
    </row>
    <row r="8" spans="1:10" x14ac:dyDescent="0.2">
      <c r="A8" s="107" t="s">
        <v>487</v>
      </c>
      <c r="B8" s="73" t="s">
        <v>484</v>
      </c>
      <c r="C8" s="37">
        <v>12</v>
      </c>
      <c r="D8" s="37">
        <v>4.8</v>
      </c>
      <c r="E8" s="37">
        <v>16.8</v>
      </c>
      <c r="F8" s="37">
        <v>12</v>
      </c>
      <c r="G8" s="37">
        <v>4.8</v>
      </c>
      <c r="H8" s="37">
        <v>16.8</v>
      </c>
      <c r="I8" s="22">
        <v>1</v>
      </c>
      <c r="J8" s="73" t="s">
        <v>490</v>
      </c>
    </row>
    <row r="9" spans="1:10" x14ac:dyDescent="0.2">
      <c r="A9" s="107" t="s">
        <v>488</v>
      </c>
      <c r="B9" s="73" t="s">
        <v>482</v>
      </c>
      <c r="C9" s="37">
        <v>0</v>
      </c>
      <c r="D9" s="37">
        <v>34.799999999999997</v>
      </c>
      <c r="E9" s="37">
        <v>34.799999999999997</v>
      </c>
      <c r="F9" s="37">
        <v>0</v>
      </c>
      <c r="G9" s="37">
        <v>34.799999999999997</v>
      </c>
      <c r="H9" s="37">
        <v>34.799999999999997</v>
      </c>
      <c r="I9" s="22">
        <v>1</v>
      </c>
      <c r="J9" s="9"/>
    </row>
    <row r="10" spans="1:10" x14ac:dyDescent="0.2">
      <c r="A10" s="41"/>
      <c r="B10" s="9"/>
      <c r="C10" s="37"/>
      <c r="D10" s="37"/>
      <c r="E10" s="37"/>
      <c r="F10" s="37"/>
      <c r="G10" s="37"/>
      <c r="H10" s="37"/>
      <c r="I10" s="22"/>
      <c r="J10" s="9"/>
    </row>
    <row r="11" spans="1:10" x14ac:dyDescent="0.2">
      <c r="A11" s="41"/>
      <c r="B11" s="9"/>
      <c r="C11" s="37"/>
      <c r="D11" s="37"/>
      <c r="E11" s="37"/>
      <c r="F11" s="37"/>
      <c r="G11" s="37"/>
      <c r="H11" s="37"/>
      <c r="I11" s="22"/>
      <c r="J11" s="43"/>
    </row>
    <row r="12" spans="1:10" x14ac:dyDescent="0.2">
      <c r="A12" s="12"/>
      <c r="B12" s="12"/>
      <c r="C12" s="38">
        <f>SUM(C5:C11)</f>
        <v>16.600000000000001</v>
      </c>
      <c r="D12" s="38">
        <f>SUM(D5:D11)</f>
        <v>80.099999999999994</v>
      </c>
      <c r="E12" s="38">
        <f>SUM(E5:E11)</f>
        <v>96.7</v>
      </c>
      <c r="F12" s="38">
        <f>SUM(F5:F11)</f>
        <v>16.600000000000001</v>
      </c>
      <c r="G12" s="38">
        <f>SUM(G5:G11)</f>
        <v>80.099999999999994</v>
      </c>
      <c r="H12" s="38">
        <f>F12+G12</f>
        <v>96.699999999999989</v>
      </c>
      <c r="I12" s="36">
        <f>SUM(I5:I11)/COUNT(I5:I11)</f>
        <v>1</v>
      </c>
      <c r="J12" s="12"/>
    </row>
    <row r="14" spans="1:10" ht="12.75" customHeight="1" x14ac:dyDescent="0.2"/>
    <row r="15" spans="1:10" ht="12.75" customHeight="1" x14ac:dyDescent="0.2">
      <c r="I15"/>
    </row>
    <row r="16" spans="1:10" ht="12.75" customHeight="1" x14ac:dyDescent="0.2">
      <c r="I16"/>
    </row>
    <row r="17" spans="2:12" ht="12.75" customHeight="1" x14ac:dyDescent="0.2">
      <c r="I17"/>
      <c r="L17" t="s">
        <v>148</v>
      </c>
    </row>
    <row r="18" spans="2:12" ht="12.75" customHeight="1" x14ac:dyDescent="0.2">
      <c r="I18"/>
      <c r="K18" t="s">
        <v>148</v>
      </c>
    </row>
    <row r="19" spans="2:12" ht="12.75" customHeight="1" x14ac:dyDescent="0.2">
      <c r="I19"/>
      <c r="K19" t="s">
        <v>148</v>
      </c>
    </row>
    <row r="20" spans="2:12" ht="12.75" customHeight="1" x14ac:dyDescent="0.2">
      <c r="I20"/>
      <c r="K20" t="s">
        <v>148</v>
      </c>
    </row>
    <row r="21" spans="2:12" ht="12.75" customHeight="1" x14ac:dyDescent="0.2">
      <c r="I21"/>
      <c r="K21" t="s">
        <v>148</v>
      </c>
    </row>
    <row r="22" spans="2:12" ht="12.75" customHeight="1" x14ac:dyDescent="0.2">
      <c r="I22"/>
      <c r="K22" t="s">
        <v>148</v>
      </c>
    </row>
    <row r="23" spans="2:12" ht="12.75" customHeight="1" x14ac:dyDescent="0.2">
      <c r="I23"/>
      <c r="K23" t="s">
        <v>148</v>
      </c>
    </row>
    <row r="24" spans="2:12" ht="12.75" customHeight="1" x14ac:dyDescent="0.2">
      <c r="I24"/>
    </row>
    <row r="25" spans="2:12" ht="12.75" customHeight="1" x14ac:dyDescent="0.2">
      <c r="I25"/>
    </row>
    <row r="26" spans="2:12" ht="12.75" customHeight="1" x14ac:dyDescent="0.2">
      <c r="I26"/>
    </row>
    <row r="27" spans="2:12" ht="12.75" customHeight="1" x14ac:dyDescent="0.3">
      <c r="B27" s="34"/>
      <c r="I27"/>
    </row>
    <row r="28" spans="2:12" ht="12.75" customHeight="1" x14ac:dyDescent="0.2">
      <c r="B28" s="39"/>
      <c r="I28"/>
    </row>
    <row r="29" spans="2:12" ht="12.75" customHeight="1" x14ac:dyDescent="0.2">
      <c r="B29" s="39"/>
      <c r="I29"/>
    </row>
    <row r="30" spans="2:12" ht="12.75" customHeight="1" x14ac:dyDescent="0.2">
      <c r="B30" s="39"/>
      <c r="C30" s="39"/>
      <c r="D30" s="39"/>
      <c r="E30" s="39"/>
      <c r="F30" s="39"/>
      <c r="G30" s="39"/>
      <c r="H30" s="39"/>
      <c r="I30" s="39"/>
      <c r="J30" s="39"/>
      <c r="K30" s="39"/>
    </row>
    <row r="31" spans="2:12" ht="12.75" customHeight="1" x14ac:dyDescent="0.2">
      <c r="B31" s="39"/>
      <c r="C31" s="39"/>
      <c r="D31" s="39"/>
      <c r="E31" s="39"/>
      <c r="F31" s="39"/>
      <c r="G31" s="39"/>
      <c r="H31" s="39"/>
      <c r="I31" s="39"/>
      <c r="J31" s="39"/>
      <c r="K31" s="39"/>
    </row>
    <row r="32" spans="2:12" ht="12.75" customHeight="1" x14ac:dyDescent="0.2">
      <c r="B32" s="39"/>
      <c r="C32" s="39"/>
      <c r="D32" s="39"/>
      <c r="E32" s="39"/>
      <c r="F32" s="39"/>
      <c r="G32" s="39"/>
      <c r="H32" s="39"/>
      <c r="I32" s="39"/>
      <c r="J32" s="39"/>
      <c r="K32" s="39"/>
    </row>
    <row r="33" spans="2:11" ht="12.75" customHeight="1" x14ac:dyDescent="0.2">
      <c r="B33" s="39"/>
      <c r="C33" s="39"/>
      <c r="D33" s="39"/>
      <c r="E33" s="39"/>
      <c r="F33" s="39"/>
      <c r="G33" s="39"/>
      <c r="H33" s="39"/>
      <c r="I33" s="39"/>
      <c r="J33" s="39"/>
    </row>
    <row r="34" spans="2:11" ht="12.75" customHeight="1" x14ac:dyDescent="0.2">
      <c r="B34" s="39"/>
      <c r="C34" s="39"/>
      <c r="D34" s="39"/>
      <c r="E34" s="39"/>
      <c r="F34" s="39"/>
      <c r="G34" s="39"/>
      <c r="H34" s="39"/>
      <c r="I34" s="39"/>
      <c r="J34" s="39"/>
    </row>
    <row r="35" spans="2:11" ht="12.75" customHeight="1" x14ac:dyDescent="0.2">
      <c r="B35" s="39"/>
      <c r="C35" s="39"/>
      <c r="D35" s="39"/>
      <c r="E35" s="39"/>
      <c r="F35" s="39"/>
      <c r="G35" s="39"/>
      <c r="H35" s="39"/>
      <c r="I35" s="39"/>
      <c r="J35" s="39"/>
    </row>
    <row r="36" spans="2:11" ht="12.75" customHeight="1" x14ac:dyDescent="0.2">
      <c r="B36" s="39"/>
      <c r="C36" s="39"/>
      <c r="D36" s="39"/>
      <c r="E36" s="39"/>
      <c r="F36" s="39"/>
      <c r="G36" s="39"/>
      <c r="H36" s="39"/>
      <c r="I36" s="39"/>
      <c r="J36" s="39"/>
    </row>
    <row r="37" spans="2:11" ht="12.75" customHeight="1" x14ac:dyDescent="0.2">
      <c r="C37" s="39"/>
      <c r="D37" s="39"/>
      <c r="E37" s="39"/>
      <c r="F37" s="39"/>
      <c r="G37" s="39"/>
      <c r="H37" s="39"/>
      <c r="I37" s="39"/>
      <c r="J37" s="39"/>
      <c r="K37" s="39"/>
    </row>
    <row r="38" spans="2:11" ht="12.75" customHeight="1" x14ac:dyDescent="0.25">
      <c r="B38" s="40"/>
      <c r="I38"/>
    </row>
    <row r="39" spans="2:11" ht="12.75" customHeight="1" x14ac:dyDescent="0.2"/>
    <row r="40" spans="2:11" ht="12.75" customHeight="1" x14ac:dyDescent="0.2"/>
  </sheetData>
  <phoneticPr fontId="1" type="noConversion"/>
  <pageMargins left="0.75" right="0.75" top="1" bottom="1" header="0.4921259845" footer="0.4921259845"/>
  <pageSetup paperSize="9" orientation="landscape" horizontalDpi="4294967293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B18" sqref="B18"/>
    </sheetView>
  </sheetViews>
  <sheetFormatPr defaultColWidth="11.42578125" defaultRowHeight="12.75" x14ac:dyDescent="0.2"/>
  <cols>
    <col min="1" max="4" width="28.42578125" customWidth="1"/>
  </cols>
  <sheetData>
    <row r="1" spans="1:4" s="111" customFormat="1" ht="20.25" x14ac:dyDescent="0.3">
      <c r="A1" s="111" t="str">
        <f>CONCATENATE(Toern!A1," ","Jachtdaten")</f>
        <v>Törn 2011-04 Jachtdaten</v>
      </c>
    </row>
    <row r="2" spans="1:4" ht="14.25" customHeight="1" x14ac:dyDescent="0.2"/>
    <row r="3" spans="1:4" x14ac:dyDescent="0.2">
      <c r="A3" s="76" t="s">
        <v>132</v>
      </c>
      <c r="B3" s="9" t="s">
        <v>474</v>
      </c>
      <c r="C3" s="76" t="s">
        <v>205</v>
      </c>
      <c r="D3" s="73" t="s">
        <v>498</v>
      </c>
    </row>
    <row r="4" spans="1:4" x14ac:dyDescent="0.2">
      <c r="A4" s="76" t="s">
        <v>133</v>
      </c>
      <c r="B4" s="9" t="s">
        <v>475</v>
      </c>
      <c r="C4" s="76" t="s">
        <v>143</v>
      </c>
      <c r="D4" s="73" t="s">
        <v>497</v>
      </c>
    </row>
    <row r="5" spans="1:4" x14ac:dyDescent="0.2">
      <c r="A5" s="76" t="s">
        <v>134</v>
      </c>
      <c r="B5" s="9" t="s">
        <v>476</v>
      </c>
      <c r="C5" s="76" t="s">
        <v>206</v>
      </c>
      <c r="D5" s="73" t="s">
        <v>495</v>
      </c>
    </row>
    <row r="6" spans="1:4" x14ac:dyDescent="0.2">
      <c r="A6" s="76" t="s">
        <v>135</v>
      </c>
      <c r="B6" s="9"/>
      <c r="C6" s="76" t="s">
        <v>207</v>
      </c>
      <c r="D6" s="73" t="s">
        <v>496</v>
      </c>
    </row>
    <row r="7" spans="1:4" x14ac:dyDescent="0.2">
      <c r="A7" s="76" t="s">
        <v>137</v>
      </c>
      <c r="B7" s="51">
        <v>1997</v>
      </c>
      <c r="C7" s="76" t="s">
        <v>136</v>
      </c>
      <c r="D7" s="9" t="s">
        <v>477</v>
      </c>
    </row>
    <row r="8" spans="1:4" x14ac:dyDescent="0.2">
      <c r="A8" s="76" t="s">
        <v>138</v>
      </c>
      <c r="B8" s="9" t="s">
        <v>139</v>
      </c>
      <c r="C8" s="76" t="s">
        <v>208</v>
      </c>
      <c r="D8" s="73" t="s">
        <v>493</v>
      </c>
    </row>
    <row r="9" spans="1:4" x14ac:dyDescent="0.2">
      <c r="A9" s="76" t="s">
        <v>141</v>
      </c>
      <c r="B9" s="9" t="s">
        <v>478</v>
      </c>
      <c r="C9" s="76" t="s">
        <v>140</v>
      </c>
      <c r="D9" s="73" t="s">
        <v>491</v>
      </c>
    </row>
    <row r="10" spans="1:4" x14ac:dyDescent="0.2">
      <c r="A10" s="76" t="s">
        <v>142</v>
      </c>
      <c r="B10" s="73" t="s">
        <v>494</v>
      </c>
      <c r="C10" s="76" t="s">
        <v>209</v>
      </c>
      <c r="D10" s="73" t="s">
        <v>492</v>
      </c>
    </row>
  </sheetData>
  <phoneticPr fontId="1" type="noConversion"/>
  <pageMargins left="0.75" right="0.75" top="1" bottom="1" header="0.4921259845" footer="0.4921259845"/>
  <pageSetup paperSize="9" fitToWidth="0" orientation="landscape" horizontalDpi="4294967293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zoomScaleNormal="100" workbookViewId="0"/>
  </sheetViews>
  <sheetFormatPr defaultColWidth="11.42578125" defaultRowHeight="12.75" x14ac:dyDescent="0.2"/>
  <cols>
    <col min="1" max="1" width="25" bestFit="1" customWidth="1"/>
    <col min="3" max="3" width="14.140625" bestFit="1" customWidth="1"/>
  </cols>
  <sheetData>
    <row r="1" spans="1:5" x14ac:dyDescent="0.2">
      <c r="A1" s="54"/>
    </row>
    <row r="2" spans="1:5" x14ac:dyDescent="0.2">
      <c r="A2" s="54"/>
    </row>
    <row r="3" spans="1:5" x14ac:dyDescent="0.2">
      <c r="A3" s="54"/>
      <c r="B3" s="53"/>
      <c r="E3" s="53"/>
    </row>
    <row r="4" spans="1:5" x14ac:dyDescent="0.2">
      <c r="A4" s="54"/>
      <c r="B4" s="53"/>
      <c r="E4" s="53"/>
    </row>
    <row r="5" spans="1:5" x14ac:dyDescent="0.2">
      <c r="A5" s="54"/>
    </row>
    <row r="6" spans="1:5" x14ac:dyDescent="0.2">
      <c r="A6" s="54"/>
    </row>
    <row r="7" spans="1:5" x14ac:dyDescent="0.2">
      <c r="A7" s="54"/>
    </row>
    <row r="8" spans="1:5" x14ac:dyDescent="0.2">
      <c r="A8" s="54"/>
    </row>
    <row r="9" spans="1:5" x14ac:dyDescent="0.2">
      <c r="A9" s="54"/>
    </row>
    <row r="10" spans="1:5" x14ac:dyDescent="0.2">
      <c r="A10" s="54"/>
    </row>
    <row r="11" spans="1:5" x14ac:dyDescent="0.2">
      <c r="A11" s="54"/>
    </row>
    <row r="12" spans="1:5" x14ac:dyDescent="0.2">
      <c r="A12" s="54"/>
    </row>
    <row r="13" spans="1:5" x14ac:dyDescent="0.2">
      <c r="A13" s="54"/>
    </row>
    <row r="14" spans="1:5" x14ac:dyDescent="0.2">
      <c r="A14" s="54"/>
    </row>
    <row r="15" spans="1:5" x14ac:dyDescent="0.2">
      <c r="A15" s="54"/>
      <c r="E15" s="53"/>
    </row>
    <row r="16" spans="1:5" x14ac:dyDescent="0.2">
      <c r="A16" s="54"/>
      <c r="B16" s="53"/>
      <c r="E16" s="53"/>
    </row>
    <row r="17" spans="1:1" x14ac:dyDescent="0.2">
      <c r="A17" s="52"/>
    </row>
    <row r="18" spans="1:1" x14ac:dyDescent="0.2">
      <c r="A18" s="52"/>
    </row>
    <row r="19" spans="1:1" x14ac:dyDescent="0.2">
      <c r="A19" s="52"/>
    </row>
    <row r="20" spans="1:1" x14ac:dyDescent="0.2">
      <c r="A20" s="52"/>
    </row>
  </sheetData>
  <pageMargins left="0.7" right="0.7" top="0.78740157499999996" bottom="0.78740157499999996" header="0.3" footer="0.3"/>
  <pageSetup paperSize="9" orientation="portrait" horizontalDpi="4294967293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8"/>
  <sheetViews>
    <sheetView workbookViewId="0">
      <selection activeCell="I1" sqref="I1"/>
    </sheetView>
  </sheetViews>
  <sheetFormatPr defaultColWidth="11.42578125" defaultRowHeight="12.75" x14ac:dyDescent="0.2"/>
  <cols>
    <col min="1" max="4" width="11.42578125" style="82"/>
    <col min="5" max="16384" width="11.42578125" style="50"/>
  </cols>
  <sheetData>
    <row r="1" spans="1:6" ht="23.25" x14ac:dyDescent="0.35">
      <c r="A1" s="83" t="s">
        <v>227</v>
      </c>
    </row>
    <row r="3" spans="1:6" ht="13.5" thickBot="1" x14ac:dyDescent="0.25">
      <c r="A3" s="82" t="s">
        <v>236</v>
      </c>
      <c r="D3" s="82" t="s">
        <v>244</v>
      </c>
      <c r="E3" s="85">
        <v>7.3654999999999999</v>
      </c>
      <c r="F3" s="50" t="s">
        <v>228</v>
      </c>
    </row>
    <row r="4" spans="1:6" x14ac:dyDescent="0.2">
      <c r="A4" s="96" t="str">
        <f>F3</f>
        <v>Kuna</v>
      </c>
      <c r="B4" s="97" t="s">
        <v>196</v>
      </c>
      <c r="C4" s="100" t="s">
        <v>196</v>
      </c>
      <c r="D4" s="101" t="str">
        <f>F3</f>
        <v>Kuna</v>
      </c>
    </row>
    <row r="5" spans="1:6" x14ac:dyDescent="0.2">
      <c r="A5" s="98">
        <v>10</v>
      </c>
      <c r="B5" s="105">
        <f t="shared" ref="B5:B44" si="0">A5/$E$3</f>
        <v>1.3576810807141402</v>
      </c>
      <c r="C5" s="98">
        <v>10</v>
      </c>
      <c r="D5" s="99">
        <f t="shared" ref="D5:D44" si="1">C5*$E$3</f>
        <v>73.655000000000001</v>
      </c>
    </row>
    <row r="6" spans="1:6" x14ac:dyDescent="0.2">
      <c r="A6" s="98">
        <v>20</v>
      </c>
      <c r="B6" s="99">
        <f t="shared" si="0"/>
        <v>2.7153621614282804</v>
      </c>
      <c r="C6" s="98">
        <v>20</v>
      </c>
      <c r="D6" s="99">
        <f t="shared" si="1"/>
        <v>147.31</v>
      </c>
    </row>
    <row r="7" spans="1:6" x14ac:dyDescent="0.2">
      <c r="A7" s="98">
        <v>30</v>
      </c>
      <c r="B7" s="99">
        <f t="shared" si="0"/>
        <v>4.073043242142421</v>
      </c>
      <c r="C7" s="98">
        <v>30</v>
      </c>
      <c r="D7" s="99">
        <f t="shared" si="1"/>
        <v>220.965</v>
      </c>
    </row>
    <row r="8" spans="1:6" x14ac:dyDescent="0.2">
      <c r="A8" s="98">
        <v>40</v>
      </c>
      <c r="B8" s="99">
        <f t="shared" si="0"/>
        <v>5.4307243228565607</v>
      </c>
      <c r="C8" s="98">
        <v>40</v>
      </c>
      <c r="D8" s="99">
        <f t="shared" si="1"/>
        <v>294.62</v>
      </c>
    </row>
    <row r="9" spans="1:6" x14ac:dyDescent="0.2">
      <c r="A9" s="98">
        <v>50</v>
      </c>
      <c r="B9" s="99">
        <f t="shared" si="0"/>
        <v>6.7884054035707013</v>
      </c>
      <c r="C9" s="98">
        <v>50</v>
      </c>
      <c r="D9" s="99">
        <f t="shared" si="1"/>
        <v>368.27499999999998</v>
      </c>
    </row>
    <row r="10" spans="1:6" x14ac:dyDescent="0.2">
      <c r="A10" s="98">
        <v>60</v>
      </c>
      <c r="B10" s="99">
        <f t="shared" si="0"/>
        <v>8.1460864842848419</v>
      </c>
      <c r="C10" s="98">
        <v>60</v>
      </c>
      <c r="D10" s="99">
        <f t="shared" si="1"/>
        <v>441.93</v>
      </c>
    </row>
    <row r="11" spans="1:6" x14ac:dyDescent="0.2">
      <c r="A11" s="98">
        <v>70</v>
      </c>
      <c r="B11" s="99">
        <f t="shared" si="0"/>
        <v>9.5037675649989826</v>
      </c>
      <c r="C11" s="98">
        <v>70</v>
      </c>
      <c r="D11" s="99">
        <f t="shared" si="1"/>
        <v>515.58500000000004</v>
      </c>
    </row>
    <row r="12" spans="1:6" x14ac:dyDescent="0.2">
      <c r="A12" s="98">
        <v>80</v>
      </c>
      <c r="B12" s="99">
        <f t="shared" si="0"/>
        <v>10.861448645713121</v>
      </c>
      <c r="C12" s="98">
        <v>80</v>
      </c>
      <c r="D12" s="99">
        <f t="shared" si="1"/>
        <v>589.24</v>
      </c>
    </row>
    <row r="13" spans="1:6" x14ac:dyDescent="0.2">
      <c r="A13" s="98">
        <v>90</v>
      </c>
      <c r="B13" s="99">
        <f t="shared" si="0"/>
        <v>12.219129726427262</v>
      </c>
      <c r="C13" s="98">
        <v>90</v>
      </c>
      <c r="D13" s="99">
        <f t="shared" si="1"/>
        <v>662.89499999999998</v>
      </c>
    </row>
    <row r="14" spans="1:6" x14ac:dyDescent="0.2">
      <c r="A14" s="98">
        <v>100</v>
      </c>
      <c r="B14" s="99">
        <f t="shared" si="0"/>
        <v>13.576810807141403</v>
      </c>
      <c r="C14" s="98">
        <v>100</v>
      </c>
      <c r="D14" s="99">
        <f t="shared" si="1"/>
        <v>736.55</v>
      </c>
    </row>
    <row r="15" spans="1:6" x14ac:dyDescent="0.2">
      <c r="A15" s="98">
        <v>110</v>
      </c>
      <c r="B15" s="99">
        <f t="shared" si="0"/>
        <v>14.934491887855543</v>
      </c>
      <c r="C15" s="98">
        <v>110</v>
      </c>
      <c r="D15" s="99">
        <f t="shared" si="1"/>
        <v>810.20500000000004</v>
      </c>
    </row>
    <row r="16" spans="1:6" x14ac:dyDescent="0.2">
      <c r="A16" s="98">
        <v>120</v>
      </c>
      <c r="B16" s="99">
        <f t="shared" si="0"/>
        <v>16.292172968569684</v>
      </c>
      <c r="C16" s="98">
        <v>120</v>
      </c>
      <c r="D16" s="99">
        <f t="shared" si="1"/>
        <v>883.86</v>
      </c>
    </row>
    <row r="17" spans="1:4" x14ac:dyDescent="0.2">
      <c r="A17" s="98">
        <v>130</v>
      </c>
      <c r="B17" s="99">
        <f t="shared" si="0"/>
        <v>17.649854049283825</v>
      </c>
      <c r="C17" s="98">
        <v>130</v>
      </c>
      <c r="D17" s="99">
        <f t="shared" si="1"/>
        <v>957.51499999999999</v>
      </c>
    </row>
    <row r="18" spans="1:4" x14ac:dyDescent="0.2">
      <c r="A18" s="98">
        <v>140</v>
      </c>
      <c r="B18" s="99">
        <f t="shared" si="0"/>
        <v>19.007535129997965</v>
      </c>
      <c r="C18" s="98">
        <v>140</v>
      </c>
      <c r="D18" s="99">
        <f t="shared" si="1"/>
        <v>1031.17</v>
      </c>
    </row>
    <row r="19" spans="1:4" x14ac:dyDescent="0.2">
      <c r="A19" s="98">
        <v>150</v>
      </c>
      <c r="B19" s="99">
        <f t="shared" si="0"/>
        <v>20.365216210712102</v>
      </c>
      <c r="C19" s="98">
        <v>150</v>
      </c>
      <c r="D19" s="99">
        <f t="shared" si="1"/>
        <v>1104.825</v>
      </c>
    </row>
    <row r="20" spans="1:4" x14ac:dyDescent="0.2">
      <c r="A20" s="98">
        <v>160</v>
      </c>
      <c r="B20" s="99">
        <f t="shared" si="0"/>
        <v>21.722897291426243</v>
      </c>
      <c r="C20" s="98">
        <v>160</v>
      </c>
      <c r="D20" s="99">
        <f t="shared" si="1"/>
        <v>1178.48</v>
      </c>
    </row>
    <row r="21" spans="1:4" x14ac:dyDescent="0.2">
      <c r="A21" s="98">
        <v>170</v>
      </c>
      <c r="B21" s="99">
        <f t="shared" si="0"/>
        <v>23.080578372140383</v>
      </c>
      <c r="C21" s="98">
        <v>170</v>
      </c>
      <c r="D21" s="99">
        <f t="shared" si="1"/>
        <v>1252.135</v>
      </c>
    </row>
    <row r="22" spans="1:4" x14ac:dyDescent="0.2">
      <c r="A22" s="98">
        <v>180</v>
      </c>
      <c r="B22" s="99">
        <f t="shared" si="0"/>
        <v>24.438259452854524</v>
      </c>
      <c r="C22" s="98">
        <v>180</v>
      </c>
      <c r="D22" s="99">
        <f t="shared" si="1"/>
        <v>1325.79</v>
      </c>
    </row>
    <row r="23" spans="1:4" x14ac:dyDescent="0.2">
      <c r="A23" s="98">
        <v>190</v>
      </c>
      <c r="B23" s="99">
        <f t="shared" si="0"/>
        <v>25.795940533568665</v>
      </c>
      <c r="C23" s="98">
        <v>190</v>
      </c>
      <c r="D23" s="99">
        <f t="shared" si="1"/>
        <v>1399.4449999999999</v>
      </c>
    </row>
    <row r="24" spans="1:4" x14ac:dyDescent="0.2">
      <c r="A24" s="98">
        <v>200</v>
      </c>
      <c r="B24" s="99">
        <f t="shared" si="0"/>
        <v>27.153621614282805</v>
      </c>
      <c r="C24" s="98">
        <v>200</v>
      </c>
      <c r="D24" s="99">
        <f t="shared" si="1"/>
        <v>1473.1</v>
      </c>
    </row>
    <row r="25" spans="1:4" x14ac:dyDescent="0.2">
      <c r="A25" s="98">
        <v>210</v>
      </c>
      <c r="B25" s="99">
        <f t="shared" si="0"/>
        <v>28.511302694996946</v>
      </c>
      <c r="C25" s="98">
        <v>210</v>
      </c>
      <c r="D25" s="99">
        <f t="shared" si="1"/>
        <v>1546.7549999999999</v>
      </c>
    </row>
    <row r="26" spans="1:4" x14ac:dyDescent="0.2">
      <c r="A26" s="98">
        <v>220</v>
      </c>
      <c r="B26" s="99">
        <f t="shared" si="0"/>
        <v>29.868983775711087</v>
      </c>
      <c r="C26" s="98">
        <v>220</v>
      </c>
      <c r="D26" s="99">
        <f t="shared" si="1"/>
        <v>1620.41</v>
      </c>
    </row>
    <row r="27" spans="1:4" x14ac:dyDescent="0.2">
      <c r="A27" s="98">
        <v>230</v>
      </c>
      <c r="B27" s="99">
        <f t="shared" si="0"/>
        <v>31.226664856425227</v>
      </c>
      <c r="C27" s="98">
        <v>230</v>
      </c>
      <c r="D27" s="99">
        <f t="shared" si="1"/>
        <v>1694.0650000000001</v>
      </c>
    </row>
    <row r="28" spans="1:4" x14ac:dyDescent="0.2">
      <c r="A28" s="98">
        <v>240</v>
      </c>
      <c r="B28" s="99">
        <f t="shared" si="0"/>
        <v>32.584345937139368</v>
      </c>
      <c r="C28" s="98">
        <v>240</v>
      </c>
      <c r="D28" s="99">
        <f t="shared" si="1"/>
        <v>1767.72</v>
      </c>
    </row>
    <row r="29" spans="1:4" x14ac:dyDescent="0.2">
      <c r="A29" s="98">
        <v>250</v>
      </c>
      <c r="B29" s="99">
        <f t="shared" si="0"/>
        <v>33.942027017853505</v>
      </c>
      <c r="C29" s="98">
        <v>250</v>
      </c>
      <c r="D29" s="99">
        <f t="shared" si="1"/>
        <v>1841.375</v>
      </c>
    </row>
    <row r="30" spans="1:4" x14ac:dyDescent="0.2">
      <c r="A30" s="98">
        <v>260</v>
      </c>
      <c r="B30" s="99">
        <f t="shared" si="0"/>
        <v>35.299708098567649</v>
      </c>
      <c r="C30" s="98">
        <v>260</v>
      </c>
      <c r="D30" s="99">
        <f t="shared" si="1"/>
        <v>1915.03</v>
      </c>
    </row>
    <row r="31" spans="1:4" x14ac:dyDescent="0.2">
      <c r="A31" s="98">
        <v>270</v>
      </c>
      <c r="B31" s="99">
        <f t="shared" si="0"/>
        <v>36.657389179281786</v>
      </c>
      <c r="C31" s="98">
        <v>270</v>
      </c>
      <c r="D31" s="99">
        <f t="shared" si="1"/>
        <v>1988.6849999999999</v>
      </c>
    </row>
    <row r="32" spans="1:4" x14ac:dyDescent="0.2">
      <c r="A32" s="98">
        <v>280</v>
      </c>
      <c r="B32" s="99">
        <f t="shared" si="0"/>
        <v>38.01507025999593</v>
      </c>
      <c r="C32" s="98">
        <v>280</v>
      </c>
      <c r="D32" s="99">
        <f t="shared" si="1"/>
        <v>2062.34</v>
      </c>
    </row>
    <row r="33" spans="1:4" x14ac:dyDescent="0.2">
      <c r="A33" s="98">
        <v>290</v>
      </c>
      <c r="B33" s="99">
        <f t="shared" si="0"/>
        <v>39.372751340710067</v>
      </c>
      <c r="C33" s="98">
        <v>290</v>
      </c>
      <c r="D33" s="99">
        <f t="shared" si="1"/>
        <v>2135.9949999999999</v>
      </c>
    </row>
    <row r="34" spans="1:4" x14ac:dyDescent="0.2">
      <c r="A34" s="98">
        <v>300</v>
      </c>
      <c r="B34" s="99">
        <f t="shared" si="0"/>
        <v>40.730432421424204</v>
      </c>
      <c r="C34" s="98">
        <v>300</v>
      </c>
      <c r="D34" s="99">
        <f t="shared" si="1"/>
        <v>2209.65</v>
      </c>
    </row>
    <row r="35" spans="1:4" x14ac:dyDescent="0.2">
      <c r="A35" s="98">
        <v>310</v>
      </c>
      <c r="B35" s="99">
        <f t="shared" si="0"/>
        <v>42.088113502138349</v>
      </c>
      <c r="C35" s="98">
        <v>310</v>
      </c>
      <c r="D35" s="99">
        <f t="shared" si="1"/>
        <v>2283.3049999999998</v>
      </c>
    </row>
    <row r="36" spans="1:4" x14ac:dyDescent="0.2">
      <c r="A36" s="98">
        <v>320</v>
      </c>
      <c r="B36" s="99">
        <f t="shared" si="0"/>
        <v>43.445794582852486</v>
      </c>
      <c r="C36" s="98">
        <v>320</v>
      </c>
      <c r="D36" s="99">
        <f t="shared" si="1"/>
        <v>2356.96</v>
      </c>
    </row>
    <row r="37" spans="1:4" x14ac:dyDescent="0.2">
      <c r="A37" s="98">
        <v>330</v>
      </c>
      <c r="B37" s="99">
        <f t="shared" si="0"/>
        <v>44.80347566356663</v>
      </c>
      <c r="C37" s="98">
        <v>330</v>
      </c>
      <c r="D37" s="99">
        <f t="shared" si="1"/>
        <v>2430.6149999999998</v>
      </c>
    </row>
    <row r="38" spans="1:4" x14ac:dyDescent="0.2">
      <c r="A38" s="98">
        <v>340</v>
      </c>
      <c r="B38" s="99">
        <f t="shared" si="0"/>
        <v>46.161156744280767</v>
      </c>
      <c r="C38" s="98">
        <v>340</v>
      </c>
      <c r="D38" s="99">
        <f t="shared" si="1"/>
        <v>2504.27</v>
      </c>
    </row>
    <row r="39" spans="1:4" x14ac:dyDescent="0.2">
      <c r="A39" s="98">
        <v>350</v>
      </c>
      <c r="B39" s="99">
        <f t="shared" si="0"/>
        <v>47.518837824994911</v>
      </c>
      <c r="C39" s="98">
        <v>350</v>
      </c>
      <c r="D39" s="99">
        <f t="shared" si="1"/>
        <v>2577.9250000000002</v>
      </c>
    </row>
    <row r="40" spans="1:4" x14ac:dyDescent="0.2">
      <c r="A40" s="98">
        <v>360</v>
      </c>
      <c r="B40" s="99">
        <f t="shared" si="0"/>
        <v>48.876518905709048</v>
      </c>
      <c r="C40" s="98">
        <v>360</v>
      </c>
      <c r="D40" s="99">
        <f t="shared" si="1"/>
        <v>2651.58</v>
      </c>
    </row>
    <row r="41" spans="1:4" x14ac:dyDescent="0.2">
      <c r="A41" s="98">
        <v>370</v>
      </c>
      <c r="B41" s="99">
        <f t="shared" si="0"/>
        <v>50.234199986423192</v>
      </c>
      <c r="C41" s="98">
        <v>370</v>
      </c>
      <c r="D41" s="99">
        <f t="shared" si="1"/>
        <v>2725.2350000000001</v>
      </c>
    </row>
    <row r="42" spans="1:4" x14ac:dyDescent="0.2">
      <c r="A42" s="98">
        <v>380</v>
      </c>
      <c r="B42" s="99">
        <f t="shared" si="0"/>
        <v>51.591881067137329</v>
      </c>
      <c r="C42" s="98">
        <v>380</v>
      </c>
      <c r="D42" s="99">
        <f t="shared" si="1"/>
        <v>2798.89</v>
      </c>
    </row>
    <row r="43" spans="1:4" x14ac:dyDescent="0.2">
      <c r="A43" s="98">
        <v>390</v>
      </c>
      <c r="B43" s="99">
        <f t="shared" si="0"/>
        <v>52.949562147851474</v>
      </c>
      <c r="C43" s="98">
        <v>390</v>
      </c>
      <c r="D43" s="99">
        <f t="shared" si="1"/>
        <v>2872.5450000000001</v>
      </c>
    </row>
    <row r="44" spans="1:4" x14ac:dyDescent="0.2">
      <c r="A44" s="98">
        <v>400</v>
      </c>
      <c r="B44" s="99">
        <f t="shared" si="0"/>
        <v>54.307243228565611</v>
      </c>
      <c r="C44" s="98">
        <v>400</v>
      </c>
      <c r="D44" s="99">
        <f t="shared" si="1"/>
        <v>2946.2</v>
      </c>
    </row>
    <row r="45" spans="1:4" x14ac:dyDescent="0.2">
      <c r="A45" s="98">
        <v>208</v>
      </c>
      <c r="B45" s="99">
        <f t="shared" ref="B45:B47" si="2">A45/$E$3</f>
        <v>28.239766478854119</v>
      </c>
      <c r="C45" s="98">
        <v>401</v>
      </c>
      <c r="D45" s="99">
        <f t="shared" ref="D45:D47" si="3">C45*$E$3</f>
        <v>2953.5655000000002</v>
      </c>
    </row>
    <row r="46" spans="1:4" x14ac:dyDescent="0.2">
      <c r="A46" s="98">
        <v>226</v>
      </c>
      <c r="B46" s="99">
        <f t="shared" si="2"/>
        <v>30.683592424139569</v>
      </c>
      <c r="C46" s="98">
        <v>402</v>
      </c>
      <c r="D46" s="99">
        <f t="shared" si="3"/>
        <v>2960.931</v>
      </c>
    </row>
    <row r="47" spans="1:4" x14ac:dyDescent="0.2">
      <c r="A47" s="98"/>
      <c r="B47" s="99">
        <f t="shared" si="2"/>
        <v>0</v>
      </c>
      <c r="C47" s="98">
        <v>403</v>
      </c>
      <c r="D47" s="99">
        <f t="shared" si="3"/>
        <v>2968.2964999999999</v>
      </c>
    </row>
    <row r="48" spans="1:4" x14ac:dyDescent="0.2">
      <c r="A48" s="84"/>
    </row>
  </sheetData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Toern</vt:lpstr>
      <vt:lpstr>Fixkosten</vt:lpstr>
      <vt:lpstr>Bordkasse</vt:lpstr>
      <vt:lpstr>Fahrgem</vt:lpstr>
      <vt:lpstr>Abrechnung</vt:lpstr>
      <vt:lpstr>Toerndaten</vt:lpstr>
      <vt:lpstr>Jachtdaten</vt:lpstr>
      <vt:lpstr>Routenplanung</vt:lpstr>
      <vt:lpstr>Währung</vt:lpstr>
      <vt:lpstr>Toernbesprechung</vt:lpstr>
      <vt:lpstr>Skipperkoffer</vt:lpstr>
      <vt:lpstr>Packliste</vt:lpstr>
      <vt:lpstr>Sheet2</vt:lpstr>
      <vt:lpstr>Einkaufsliste</vt:lpstr>
      <vt:lpstr>Einkaufsliste2</vt:lpstr>
      <vt:lpstr>Formeln</vt:lpstr>
    </vt:vector>
  </TitlesOfParts>
  <Company>7iD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 Dunst</cp:lastModifiedBy>
  <cp:lastPrinted>2011-04-15T17:22:43Z</cp:lastPrinted>
  <dcterms:created xsi:type="dcterms:W3CDTF">2006-05-29T09:10:46Z</dcterms:created>
  <dcterms:modified xsi:type="dcterms:W3CDTF">2011-04-15T17:24:54Z</dcterms:modified>
</cp:coreProperties>
</file>